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ennan08\Desktop\"/>
    </mc:Choice>
  </mc:AlternateContent>
  <xr:revisionPtr revIDLastSave="0" documentId="13_ncr:1_{E9E93D68-A83E-489D-A3CC-A91C58A66BC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料金試算シート" sheetId="1" r:id="rId1"/>
  </sheets>
  <definedNames>
    <definedName name="_xlnm.Print_Area" localSheetId="0">料金試算シート!$B$2:$O$86</definedName>
    <definedName name="キャンプ場使用料">料金試算シート!#REF!</definedName>
    <definedName name="テニスコート">料金試算シート!#REF!</definedName>
    <definedName name="一般">料金試算シート!$B$189:$B$189</definedName>
    <definedName name="運動広場">料金試算シート!#REF!</definedName>
    <definedName name="高校生から勤労青年まで">料金試算シート!$B$183:$B$188</definedName>
    <definedName name="宿泊室使用料">#REF!</definedName>
    <definedName name="体育館">料金試算シート!#REF!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/>
  <c r="H20" i="1"/>
  <c r="M81" i="1" l="1"/>
  <c r="M80" i="1"/>
  <c r="M79" i="1"/>
  <c r="K73" i="1"/>
  <c r="K72" i="1"/>
  <c r="K71" i="1"/>
  <c r="K81" i="1"/>
  <c r="K80" i="1"/>
  <c r="K79" i="1"/>
  <c r="H81" i="1"/>
  <c r="H80" i="1"/>
  <c r="H79" i="1"/>
  <c r="K78" i="1"/>
  <c r="H78" i="1"/>
  <c r="M78" i="1" s="1"/>
  <c r="H73" i="1"/>
  <c r="M73" i="1" s="1"/>
  <c r="H72" i="1"/>
  <c r="M72" i="1" s="1"/>
  <c r="H71" i="1"/>
  <c r="M71" i="1" s="1"/>
  <c r="H70" i="1"/>
  <c r="M70" i="1" s="1"/>
  <c r="K70" i="1"/>
  <c r="L65" i="1"/>
  <c r="L64" i="1"/>
  <c r="L63" i="1"/>
  <c r="L62" i="1"/>
  <c r="L61" i="1"/>
  <c r="L60" i="1"/>
  <c r="L59" i="1"/>
  <c r="L58" i="1"/>
  <c r="K44" i="1"/>
  <c r="K43" i="1"/>
  <c r="H44" i="1"/>
  <c r="M44" i="1" s="1"/>
  <c r="K42" i="1"/>
  <c r="H43" i="1"/>
  <c r="M43" i="1" s="1"/>
  <c r="H42" i="1"/>
  <c r="M42" i="1" s="1"/>
  <c r="H49" i="1"/>
  <c r="M49" i="1" s="1"/>
  <c r="N50" i="1" s="1"/>
  <c r="H37" i="1"/>
  <c r="M37" i="1" s="1"/>
  <c r="H36" i="1"/>
  <c r="M36" i="1" s="1"/>
  <c r="H35" i="1"/>
  <c r="M35" i="1" s="1"/>
  <c r="M20" i="1"/>
  <c r="M19" i="1"/>
  <c r="M18" i="1"/>
  <c r="I13" i="1"/>
  <c r="F30" i="1"/>
  <c r="M30" i="1" s="1"/>
  <c r="F29" i="1"/>
  <c r="M29" i="1" s="1"/>
  <c r="K20" i="1"/>
  <c r="K19" i="1"/>
  <c r="F12" i="1"/>
  <c r="K18" i="1"/>
  <c r="F13" i="1"/>
  <c r="M13" i="1" s="1"/>
  <c r="I12" i="1"/>
  <c r="N21" i="1" l="1"/>
  <c r="N74" i="1"/>
  <c r="N38" i="1"/>
  <c r="N31" i="1"/>
  <c r="M12" i="1"/>
  <c r="N14" i="1" s="1"/>
  <c r="N82" i="1" l="1"/>
  <c r="N45" i="1"/>
  <c r="N53" i="1" s="1"/>
  <c r="N23" i="1"/>
  <c r="N60" i="1" l="1"/>
  <c r="N64" i="1"/>
  <c r="N62" i="1"/>
  <c r="N58" i="1"/>
  <c r="N66" i="1" l="1"/>
  <c r="N84" i="1" s="1"/>
  <c r="L86" i="1" s="1"/>
</calcChain>
</file>

<file path=xl/sharedStrings.xml><?xml version="1.0" encoding="utf-8"?>
<sst xmlns="http://schemas.openxmlformats.org/spreadsheetml/2006/main" count="244" uniqueCount="123">
  <si>
    <t>属  性</t>
    <rPh sb="0" eb="1">
      <t>ゾク</t>
    </rPh>
    <rPh sb="3" eb="4">
      <t>セイ</t>
    </rPh>
    <phoneticPr fontId="1"/>
  </si>
  <si>
    <t>人数</t>
    <rPh sb="0" eb="2">
      <t>ニンズウ</t>
    </rPh>
    <phoneticPr fontId="1"/>
  </si>
  <si>
    <t>泊数</t>
    <rPh sb="0" eb="2">
      <t>ハクスウ</t>
    </rPh>
    <phoneticPr fontId="1"/>
  </si>
  <si>
    <t>＝</t>
    <phoneticPr fontId="1"/>
  </si>
  <si>
    <t>小計</t>
    <rPh sb="0" eb="2">
      <t>ショウケイ</t>
    </rPh>
    <phoneticPr fontId="1"/>
  </si>
  <si>
    <t>時間</t>
    <rPh sb="0" eb="2">
      <t>ジカン</t>
    </rPh>
    <phoneticPr fontId="1"/>
  </si>
  <si>
    <t>〇創作活動費</t>
    <rPh sb="1" eb="6">
      <t>ソウサクカツドウヒ</t>
    </rPh>
    <phoneticPr fontId="1"/>
  </si>
  <si>
    <t>個数</t>
    <rPh sb="0" eb="2">
      <t>コスウ</t>
    </rPh>
    <phoneticPr fontId="1"/>
  </si>
  <si>
    <t>〇キャンプファイヤー用薪</t>
    <rPh sb="10" eb="11">
      <t>ヨウ</t>
    </rPh>
    <rPh sb="11" eb="12">
      <t>マキ</t>
    </rPh>
    <phoneticPr fontId="1"/>
  </si>
  <si>
    <t>〇シーツ等洗濯代</t>
    <rPh sb="4" eb="8">
      <t>トウセンタクダイ</t>
    </rPh>
    <phoneticPr fontId="1"/>
  </si>
  <si>
    <t>小学生以下</t>
    <rPh sb="0" eb="5">
      <t>ショウガクセイイカ</t>
    </rPh>
    <phoneticPr fontId="1"/>
  </si>
  <si>
    <t>中学生以上</t>
    <rPh sb="0" eb="5">
      <t>チュウガクセイイジョウ</t>
    </rPh>
    <phoneticPr fontId="1"/>
  </si>
  <si>
    <t>小計額</t>
    <rPh sb="0" eb="2">
      <t>ショウケイ</t>
    </rPh>
    <rPh sb="2" eb="3">
      <t>ガク</t>
    </rPh>
    <phoneticPr fontId="1"/>
  </si>
  <si>
    <t>合計額</t>
    <rPh sb="0" eb="2">
      <t>ゴウケイ</t>
    </rPh>
    <rPh sb="2" eb="3">
      <t>ガク</t>
    </rPh>
    <phoneticPr fontId="1"/>
  </si>
  <si>
    <t>〇食堂食</t>
    <rPh sb="1" eb="4">
      <t>ショクドウショク</t>
    </rPh>
    <phoneticPr fontId="1"/>
  </si>
  <si>
    <t>〇野外炊事</t>
    <rPh sb="1" eb="5">
      <t>ヤガイスイジ</t>
    </rPh>
    <phoneticPr fontId="1"/>
  </si>
  <si>
    <t>メニュー</t>
    <phoneticPr fontId="1"/>
  </si>
  <si>
    <t>→選択</t>
    <rPh sb="1" eb="3">
      <t>センタク</t>
    </rPh>
    <phoneticPr fontId="1"/>
  </si>
  <si>
    <t>→数字入力</t>
    <rPh sb="1" eb="5">
      <t>スウジニュウリョク</t>
    </rPh>
    <phoneticPr fontId="1"/>
  </si>
  <si>
    <t>☆必ず最新の料金表をご確認ください。</t>
    <rPh sb="1" eb="2">
      <t>カナラ</t>
    </rPh>
    <rPh sb="3" eb="5">
      <t>サイシン</t>
    </rPh>
    <rPh sb="6" eb="9">
      <t>リョウキンヒョウ</t>
    </rPh>
    <rPh sb="11" eb="13">
      <t>カクニン</t>
    </rPh>
    <phoneticPr fontId="1"/>
  </si>
  <si>
    <t>岩手県立県南青少年の家　支払い料金試算シート</t>
    <rPh sb="0" eb="2">
      <t>イワテ</t>
    </rPh>
    <rPh sb="2" eb="3">
      <t>ケン</t>
    </rPh>
    <rPh sb="3" eb="4">
      <t>リツ</t>
    </rPh>
    <rPh sb="4" eb="9">
      <t>ケンナンセイショウネン</t>
    </rPh>
    <rPh sb="10" eb="11">
      <t>イエ</t>
    </rPh>
    <rPh sb="12" eb="14">
      <t>シハラ</t>
    </rPh>
    <rPh sb="15" eb="17">
      <t>リョウキン</t>
    </rPh>
    <rPh sb="17" eb="19">
      <t>シサン</t>
    </rPh>
    <phoneticPr fontId="1"/>
  </si>
  <si>
    <t>円</t>
    <rPh sb="0" eb="1">
      <t>エン</t>
    </rPh>
    <phoneticPr fontId="1"/>
  </si>
  <si>
    <t>研修室等</t>
  </si>
  <si>
    <t>時間</t>
  </si>
  <si>
    <t>研修室等（夜間）</t>
  </si>
  <si>
    <t>体育館</t>
  </si>
  <si>
    <t>体育館（夜間）</t>
  </si>
  <si>
    <t>&lt;利用形態&gt;</t>
    <rPh sb="1" eb="5">
      <t>リヨウケイタイ</t>
    </rPh>
    <phoneticPr fontId="1"/>
  </si>
  <si>
    <t>野球場・グラウンド</t>
    <rPh sb="0" eb="3">
      <t>ヤキュウジョウ</t>
    </rPh>
    <phoneticPr fontId="1"/>
  </si>
  <si>
    <t>単価</t>
    <rPh sb="0" eb="2">
      <t>タンカ</t>
    </rPh>
    <phoneticPr fontId="1"/>
  </si>
  <si>
    <t>円×</t>
    <rPh sb="0" eb="1">
      <t>エン</t>
    </rPh>
    <phoneticPr fontId="1"/>
  </si>
  <si>
    <t>人×</t>
    <rPh sb="0" eb="1">
      <t>ニン</t>
    </rPh>
    <phoneticPr fontId="1"/>
  </si>
  <si>
    <t>円</t>
    <rPh sb="0" eb="1">
      <t>エン</t>
    </rPh>
    <phoneticPr fontId="1"/>
  </si>
  <si>
    <t>　日帰り　（ 幼  小  中 ）</t>
    <rPh sb="1" eb="3">
      <t>ヒガエ</t>
    </rPh>
    <rPh sb="7" eb="8">
      <t>ヨウ</t>
    </rPh>
    <rPh sb="10" eb="11">
      <t>ショウ</t>
    </rPh>
    <rPh sb="13" eb="14">
      <t>チュウ</t>
    </rPh>
    <phoneticPr fontId="1"/>
  </si>
  <si>
    <t>　宿　泊　（ 幼  小  中 ）</t>
    <rPh sb="1" eb="2">
      <t>ヤド</t>
    </rPh>
    <rPh sb="3" eb="4">
      <t>ハク</t>
    </rPh>
    <rPh sb="7" eb="8">
      <t>ヨウ</t>
    </rPh>
    <rPh sb="10" eb="11">
      <t>ショウ</t>
    </rPh>
    <rPh sb="13" eb="14">
      <t>チュウ</t>
    </rPh>
    <phoneticPr fontId="1"/>
  </si>
  <si>
    <t>　テント泊　（ 小  中 ）</t>
    <phoneticPr fontId="1"/>
  </si>
  <si>
    <t>　日帰り　（ 高校　学生　勤労青年 ）</t>
    <rPh sb="1" eb="3">
      <t>ヒガエ</t>
    </rPh>
    <rPh sb="7" eb="9">
      <t>コウコウ</t>
    </rPh>
    <rPh sb="10" eb="12">
      <t>ガクセイ</t>
    </rPh>
    <rPh sb="13" eb="17">
      <t>キンロウセイネン</t>
    </rPh>
    <phoneticPr fontId="1"/>
  </si>
  <si>
    <t>　宿　泊　（ 高校　学生　勤労青年 ）</t>
    <rPh sb="1" eb="2">
      <t>ヤド</t>
    </rPh>
    <rPh sb="3" eb="4">
      <t>ハク</t>
    </rPh>
    <rPh sb="7" eb="9">
      <t>コウコウ</t>
    </rPh>
    <rPh sb="10" eb="12">
      <t>ガクセイ</t>
    </rPh>
    <rPh sb="13" eb="17">
      <t>キンロウセイネン</t>
    </rPh>
    <phoneticPr fontId="1"/>
  </si>
  <si>
    <t>　テント泊　（ 高校　学生　勤労青年 ）</t>
    <rPh sb="4" eb="5">
      <t>ハク</t>
    </rPh>
    <rPh sb="8" eb="10">
      <t>コウコウ</t>
    </rPh>
    <rPh sb="11" eb="13">
      <t>ガクセイ</t>
    </rPh>
    <rPh sb="14" eb="18">
      <t>キンロウセイネン</t>
    </rPh>
    <phoneticPr fontId="1"/>
  </si>
  <si>
    <t>　日帰り　（ 一般 ）</t>
    <rPh sb="1" eb="3">
      <t>ヒガエ</t>
    </rPh>
    <rPh sb="7" eb="9">
      <t>イッパン</t>
    </rPh>
    <phoneticPr fontId="1"/>
  </si>
  <si>
    <t>　宿　泊　（ 一般 ）</t>
    <rPh sb="1" eb="2">
      <t>ヤド</t>
    </rPh>
    <rPh sb="3" eb="4">
      <t>ハク</t>
    </rPh>
    <rPh sb="7" eb="9">
      <t>イッパン</t>
    </rPh>
    <phoneticPr fontId="1"/>
  </si>
  <si>
    <t>　テント泊　（ 一般 ）</t>
    <rPh sb="8" eb="10">
      <t>イッパン</t>
    </rPh>
    <phoneticPr fontId="1"/>
  </si>
  <si>
    <t>一般</t>
    <rPh sb="0" eb="2">
      <t>イッパン</t>
    </rPh>
    <phoneticPr fontId="1"/>
  </si>
  <si>
    <t>張×</t>
    <rPh sb="0" eb="1">
      <t>ハリ</t>
    </rPh>
    <phoneticPr fontId="1"/>
  </si>
  <si>
    <t>人×</t>
    <phoneticPr fontId="1"/>
  </si>
  <si>
    <t>宿泊使用料</t>
    <rPh sb="0" eb="2">
      <t>シュクハク</t>
    </rPh>
    <rPh sb="2" eb="5">
      <t>シヨウリョウ</t>
    </rPh>
    <phoneticPr fontId="1"/>
  </si>
  <si>
    <t>　館内泊（ 一般 ）</t>
    <rPh sb="1" eb="3">
      <t>カンナイ</t>
    </rPh>
    <rPh sb="3" eb="4">
      <t>ハク</t>
    </rPh>
    <rPh sb="6" eb="8">
      <t>イッパン</t>
    </rPh>
    <phoneticPr fontId="1"/>
  </si>
  <si>
    <t>　テント泊（ 一般 ）</t>
    <rPh sb="7" eb="9">
      <t>イッパン</t>
    </rPh>
    <phoneticPr fontId="1"/>
  </si>
  <si>
    <t>　館内泊（ 高校～勤労青年 ）</t>
    <rPh sb="1" eb="3">
      <t>カンナイ</t>
    </rPh>
    <rPh sb="3" eb="4">
      <t>ハク</t>
    </rPh>
    <rPh sb="6" eb="8">
      <t>コウコウ</t>
    </rPh>
    <rPh sb="9" eb="13">
      <t>キンロウセイネン</t>
    </rPh>
    <phoneticPr fontId="1"/>
  </si>
  <si>
    <t>　テント泊（ 高校～勤労青年 ）</t>
    <rPh sb="4" eb="5">
      <t>ハク</t>
    </rPh>
    <rPh sb="7" eb="9">
      <t>コウコウ</t>
    </rPh>
    <rPh sb="10" eb="14">
      <t>キンロウセイネン</t>
    </rPh>
    <phoneticPr fontId="1"/>
  </si>
  <si>
    <r>
      <t>人数</t>
    </r>
    <r>
      <rPr>
        <sz val="9"/>
        <color theme="1"/>
        <rFont val="游明朝"/>
        <family val="1"/>
        <charset val="128"/>
      </rPr>
      <t>(張数)</t>
    </r>
    <rPh sb="0" eb="2">
      <t>ニンズウ</t>
    </rPh>
    <rPh sb="3" eb="4">
      <t>ハリ</t>
    </rPh>
    <rPh sb="4" eb="5">
      <t>スウ</t>
    </rPh>
    <phoneticPr fontId="1"/>
  </si>
  <si>
    <t>＝</t>
    <phoneticPr fontId="1"/>
  </si>
  <si>
    <t>1hあたり</t>
    <phoneticPr fontId="1"/>
  </si>
  <si>
    <t>使用場所</t>
    <rPh sb="0" eb="4">
      <t>シヨウバショ</t>
    </rPh>
    <phoneticPr fontId="1"/>
  </si>
  <si>
    <t>高校生から勤労青年まで</t>
    <rPh sb="0" eb="3">
      <t>コウコウセイ</t>
    </rPh>
    <rPh sb="5" eb="7">
      <t>キンロウ</t>
    </rPh>
    <rPh sb="7" eb="9">
      <t>セイネン</t>
    </rPh>
    <phoneticPr fontId="1"/>
  </si>
  <si>
    <t>&lt;施設使用料&gt;</t>
    <rPh sb="1" eb="3">
      <t>シセツ</t>
    </rPh>
    <rPh sb="3" eb="6">
      <t>シヨウリョウ</t>
    </rPh>
    <phoneticPr fontId="1"/>
  </si>
  <si>
    <t>七宝焼き</t>
    <rPh sb="0" eb="3">
      <t>シッポウヤ</t>
    </rPh>
    <phoneticPr fontId="1"/>
  </si>
  <si>
    <t>プラ板工作(2個)</t>
    <rPh sb="2" eb="5">
      <t>バンコウサク</t>
    </rPh>
    <rPh sb="7" eb="8">
      <t>コ</t>
    </rPh>
    <phoneticPr fontId="1"/>
  </si>
  <si>
    <t>焼き板</t>
    <rPh sb="0" eb="1">
      <t>ヤ</t>
    </rPh>
    <rPh sb="2" eb="3">
      <t>イタ</t>
    </rPh>
    <phoneticPr fontId="1"/>
  </si>
  <si>
    <t>マグカップ絵付け</t>
    <rPh sb="5" eb="7">
      <t>エツ</t>
    </rPh>
    <phoneticPr fontId="1"/>
  </si>
  <si>
    <t>ぐにゃぐにゃ凧</t>
    <rPh sb="6" eb="7">
      <t>タコ</t>
    </rPh>
    <phoneticPr fontId="1"/>
  </si>
  <si>
    <t>風鈴の絵付け</t>
    <rPh sb="0" eb="2">
      <t>フウリン</t>
    </rPh>
    <rPh sb="3" eb="5">
      <t>エツ</t>
    </rPh>
    <phoneticPr fontId="1"/>
  </si>
  <si>
    <t>森のキーホルダー</t>
    <rPh sb="0" eb="1">
      <t>モリ</t>
    </rPh>
    <phoneticPr fontId="1"/>
  </si>
  <si>
    <t>森のフォトフレーム</t>
    <rPh sb="0" eb="1">
      <t>モリ</t>
    </rPh>
    <phoneticPr fontId="1"/>
  </si>
  <si>
    <t>バードコール</t>
    <phoneticPr fontId="1"/>
  </si>
  <si>
    <t>スーパー竹とんぼ</t>
    <rPh sb="4" eb="5">
      <t>タケ</t>
    </rPh>
    <phoneticPr fontId="1"/>
  </si>
  <si>
    <t>虫よけトンボ</t>
    <rPh sb="0" eb="1">
      <t>ムシ</t>
    </rPh>
    <phoneticPr fontId="1"/>
  </si>
  <si>
    <t xml:space="preserve"> 泊</t>
    <rPh sb="1" eb="2">
      <t>ハク</t>
    </rPh>
    <phoneticPr fontId="1"/>
  </si>
  <si>
    <t xml:space="preserve"> 個</t>
    <rPh sb="1" eb="2">
      <t>コ</t>
    </rPh>
    <phoneticPr fontId="1"/>
  </si>
  <si>
    <t>活 動 内 容</t>
    <rPh sb="0" eb="1">
      <t>カツ</t>
    </rPh>
    <rPh sb="2" eb="3">
      <t>ドウ</t>
    </rPh>
    <rPh sb="4" eb="5">
      <t>ナイ</t>
    </rPh>
    <rPh sb="6" eb="7">
      <t>カタチ</t>
    </rPh>
    <phoneticPr fontId="1"/>
  </si>
  <si>
    <t>ミニセット（ 薪20本 灯油 ）</t>
    <rPh sb="7" eb="8">
      <t>マキ</t>
    </rPh>
    <rPh sb="10" eb="11">
      <t>ホン</t>
    </rPh>
    <rPh sb="12" eb="14">
      <t>トウユ</t>
    </rPh>
    <phoneticPr fontId="1"/>
  </si>
  <si>
    <t>スタンダードセット（ 薪30本 灯油 ）</t>
    <rPh sb="11" eb="12">
      <t>マキ</t>
    </rPh>
    <rPh sb="14" eb="15">
      <t>ホン</t>
    </rPh>
    <rPh sb="16" eb="18">
      <t>トウユ</t>
    </rPh>
    <phoneticPr fontId="1"/>
  </si>
  <si>
    <t>満喫セット（ 薪40本 灯油）</t>
    <rPh sb="0" eb="2">
      <t>マンキツ</t>
    </rPh>
    <rPh sb="7" eb="8">
      <t>マキ</t>
    </rPh>
    <rPh sb="10" eb="11">
      <t>ホン</t>
    </rPh>
    <rPh sb="12" eb="14">
      <t>トウユ</t>
    </rPh>
    <phoneticPr fontId="1"/>
  </si>
  <si>
    <t>活動経費 計</t>
    <rPh sb="0" eb="2">
      <t>カツドウ</t>
    </rPh>
    <rPh sb="2" eb="4">
      <t>ケイヒ</t>
    </rPh>
    <rPh sb="5" eb="6">
      <t>ケイ</t>
    </rPh>
    <phoneticPr fontId="1"/>
  </si>
  <si>
    <t>使用料 計</t>
    <rPh sb="0" eb="3">
      <t>シヨウリョウ</t>
    </rPh>
    <rPh sb="4" eb="5">
      <t>ケイ</t>
    </rPh>
    <phoneticPr fontId="1"/>
  </si>
  <si>
    <t>〇野外活動諸経費</t>
    <rPh sb="1" eb="3">
      <t>ヤガイ</t>
    </rPh>
    <rPh sb="3" eb="5">
      <t>カツドウ</t>
    </rPh>
    <rPh sb="5" eb="6">
      <t>ショ</t>
    </rPh>
    <rPh sb="6" eb="8">
      <t>ケイヒ</t>
    </rPh>
    <phoneticPr fontId="1"/>
  </si>
  <si>
    <t>火おこし体験</t>
    <rPh sb="0" eb="1">
      <t>ヒ</t>
    </rPh>
    <rPh sb="4" eb="6">
      <t>タイケン</t>
    </rPh>
    <phoneticPr fontId="1"/>
  </si>
  <si>
    <t>川遊び</t>
    <rPh sb="0" eb="1">
      <t>カワ</t>
    </rPh>
    <rPh sb="1" eb="2">
      <t>アソ</t>
    </rPh>
    <phoneticPr fontId="1"/>
  </si>
  <si>
    <t>束</t>
    <rPh sb="0" eb="1">
      <t>タバ</t>
    </rPh>
    <phoneticPr fontId="1"/>
  </si>
  <si>
    <t>セット</t>
    <phoneticPr fontId="1"/>
  </si>
  <si>
    <t>人</t>
    <rPh sb="0" eb="1">
      <t>ニン</t>
    </rPh>
    <phoneticPr fontId="1"/>
  </si>
  <si>
    <t>※焼き板を希望する場合は、↓野外活動諸経費「薪代」が必要となります</t>
    <rPh sb="1" eb="2">
      <t>ヤ</t>
    </rPh>
    <rPh sb="3" eb="4">
      <t>イタ</t>
    </rPh>
    <rPh sb="5" eb="7">
      <t>キボウ</t>
    </rPh>
    <rPh sb="9" eb="11">
      <t>バアイ</t>
    </rPh>
    <rPh sb="14" eb="18">
      <t>ヤガイカツドウ</t>
    </rPh>
    <rPh sb="18" eb="21">
      <t>ショケイヒ</t>
    </rPh>
    <rPh sb="22" eb="24">
      <t>マキダイ</t>
    </rPh>
    <rPh sb="26" eb="28">
      <t>ヒツヨウ</t>
    </rPh>
    <phoneticPr fontId="1"/>
  </si>
  <si>
    <t>焼き板　薪代</t>
    <rPh sb="0" eb="1">
      <t>ヤ</t>
    </rPh>
    <rPh sb="4" eb="5">
      <t>マキ</t>
    </rPh>
    <rPh sb="5" eb="6">
      <t>ダイ</t>
    </rPh>
    <phoneticPr fontId="1"/>
  </si>
  <si>
    <t>月 日</t>
    <rPh sb="0" eb="1">
      <t>ゲツ</t>
    </rPh>
    <rPh sb="2" eb="3">
      <t>ヒ</t>
    </rPh>
    <phoneticPr fontId="1"/>
  </si>
  <si>
    <t>区 分</t>
    <rPh sb="0" eb="1">
      <t>ク</t>
    </rPh>
    <rPh sb="2" eb="3">
      <t>フン</t>
    </rPh>
    <phoneticPr fontId="1"/>
  </si>
  <si>
    <t>〇弁当、飲み物等</t>
    <rPh sb="1" eb="3">
      <t>ベントウ</t>
    </rPh>
    <rPh sb="4" eb="5">
      <t>ノ</t>
    </rPh>
    <rPh sb="6" eb="7">
      <t>モノ</t>
    </rPh>
    <rPh sb="7" eb="8">
      <t>トウ</t>
    </rPh>
    <phoneticPr fontId="1"/>
  </si>
  <si>
    <t>食数</t>
    <rPh sb="0" eb="2">
      <t>ショクスウ</t>
    </rPh>
    <phoneticPr fontId="1"/>
  </si>
  <si>
    <t>カレーライス</t>
    <phoneticPr fontId="1"/>
  </si>
  <si>
    <t>食</t>
    <rPh sb="0" eb="1">
      <t>ショク</t>
    </rPh>
    <phoneticPr fontId="1"/>
  </si>
  <si>
    <t>焼きそば</t>
    <rPh sb="0" eb="1">
      <t>ヤ</t>
    </rPh>
    <phoneticPr fontId="1"/>
  </si>
  <si>
    <t>ご飯・焼き肉</t>
    <rPh sb="1" eb="2">
      <t>ハン</t>
    </rPh>
    <rPh sb="3" eb="4">
      <t>ヤ</t>
    </rPh>
    <rPh sb="5" eb="6">
      <t>ニク</t>
    </rPh>
    <phoneticPr fontId="1"/>
  </si>
  <si>
    <t>ご飯・ハムエッグ</t>
    <rPh sb="1" eb="2">
      <t>ハン</t>
    </rPh>
    <phoneticPr fontId="1"/>
  </si>
  <si>
    <t>ご飯・豚汁・サラダ</t>
    <rPh sb="1" eb="2">
      <t>ハン</t>
    </rPh>
    <rPh sb="3" eb="5">
      <t>トンジル</t>
    </rPh>
    <phoneticPr fontId="1"/>
  </si>
  <si>
    <t>パン・野菜サラダ</t>
    <rPh sb="3" eb="5">
      <t>ヤサイ</t>
    </rPh>
    <phoneticPr fontId="1"/>
  </si>
  <si>
    <t>サラダ</t>
    <phoneticPr fontId="1"/>
  </si>
  <si>
    <t>おにぎり2個弁当</t>
    <rPh sb="5" eb="6">
      <t>コ</t>
    </rPh>
    <rPh sb="6" eb="8">
      <t>ベントウ</t>
    </rPh>
    <phoneticPr fontId="1"/>
  </si>
  <si>
    <t>おにぎり3個弁当</t>
    <rPh sb="5" eb="6">
      <t>コ</t>
    </rPh>
    <rPh sb="6" eb="8">
      <t>ベントウ</t>
    </rPh>
    <phoneticPr fontId="1"/>
  </si>
  <si>
    <t>580円弁当</t>
    <rPh sb="3" eb="4">
      <t>エン</t>
    </rPh>
    <rPh sb="4" eb="6">
      <t>ベントウ</t>
    </rPh>
    <phoneticPr fontId="1"/>
  </si>
  <si>
    <t>680円弁当</t>
    <rPh sb="3" eb="4">
      <t>エン</t>
    </rPh>
    <rPh sb="4" eb="6">
      <t>ベントウ</t>
    </rPh>
    <phoneticPr fontId="1"/>
  </si>
  <si>
    <t>730円弁当</t>
    <rPh sb="3" eb="4">
      <t>エン</t>
    </rPh>
    <rPh sb="4" eb="6">
      <t>ベントウ</t>
    </rPh>
    <phoneticPr fontId="1"/>
  </si>
  <si>
    <t>100%ジュース（アップル）</t>
    <phoneticPr fontId="1"/>
  </si>
  <si>
    <t>麦茶（500㎖）</t>
    <rPh sb="0" eb="2">
      <t>ムギチャ</t>
    </rPh>
    <phoneticPr fontId="1"/>
  </si>
  <si>
    <t>スポーツドリンク（500㎖）</t>
    <phoneticPr fontId="1"/>
  </si>
  <si>
    <t>炊事用の薪（1かまど分）</t>
    <rPh sb="0" eb="2">
      <t>スイジ</t>
    </rPh>
    <rPh sb="2" eb="3">
      <t>ヨウ</t>
    </rPh>
    <rPh sb="4" eb="5">
      <t>マキ</t>
    </rPh>
    <rPh sb="10" eb="11">
      <t>ブン</t>
    </rPh>
    <phoneticPr fontId="1"/>
  </si>
  <si>
    <t>本</t>
    <rPh sb="0" eb="1">
      <t>ホン</t>
    </rPh>
    <phoneticPr fontId="1"/>
  </si>
  <si>
    <t>カレーライス（炊飯依頼）</t>
    <rPh sb="7" eb="11">
      <t>スイハンイライ</t>
    </rPh>
    <phoneticPr fontId="1"/>
  </si>
  <si>
    <t>品 目</t>
    <rPh sb="0" eb="1">
      <t>ヒン</t>
    </rPh>
    <rPh sb="2" eb="3">
      <t>メ</t>
    </rPh>
    <phoneticPr fontId="1"/>
  </si>
  <si>
    <t>食事代 計</t>
    <rPh sb="0" eb="3">
      <t>ショクジダイ</t>
    </rPh>
    <rPh sb="4" eb="5">
      <t>ケイ</t>
    </rPh>
    <phoneticPr fontId="1"/>
  </si>
  <si>
    <t>使用料・電気料 ＋ 活動経費等 ＋ 食事代</t>
    <rPh sb="0" eb="3">
      <t>シヨウリョウ</t>
    </rPh>
    <rPh sb="4" eb="7">
      <t>デンキリョウ</t>
    </rPh>
    <rPh sb="10" eb="15">
      <t>カツドウケイヒトウ</t>
    </rPh>
    <rPh sb="18" eb="21">
      <t>ショクジダイ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</si>
  <si>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&lt;活動経費等&gt;</t>
    </r>
    <r>
      <rPr>
        <sz val="11"/>
        <color theme="1"/>
        <rFont val="游ゴシック"/>
        <family val="2"/>
        <charset val="128"/>
        <scheme val="minor"/>
      </rPr>
      <t>　※減免対象外</t>
    </r>
    <rPh sb="1" eb="5">
      <t>カツドウケイヒ</t>
    </rPh>
    <rPh sb="5" eb="6">
      <t>トウ</t>
    </rPh>
    <rPh sb="9" eb="14">
      <t>ゲンメンタイショウガイ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</si>
  <si>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&lt;食事代&gt;</t>
    </r>
    <r>
      <rPr>
        <sz val="11"/>
        <color theme="1"/>
        <rFont val="游ゴシック"/>
        <family val="2"/>
        <charset val="128"/>
        <scheme val="minor"/>
      </rPr>
      <t>　※減免対象外</t>
    </r>
    <rPh sb="1" eb="4">
      <t>ショクジダイ</t>
    </rPh>
    <rPh sb="7" eb="12">
      <t>ゲンメンタイショウガイ</t>
    </rPh>
    <phoneticPr fontId="1"/>
  </si>
  <si>
    <t>〇宿泊部屋 使用料</t>
    <rPh sb="1" eb="3">
      <t>シュクハク</t>
    </rPh>
    <rPh sb="3" eb="5">
      <t>ベヤ</t>
    </rPh>
    <rPh sb="6" eb="9">
      <t>シヨウリョウ</t>
    </rPh>
    <phoneticPr fontId="1"/>
  </si>
  <si>
    <t>〇 研修室・体育館の使用料</t>
    <rPh sb="2" eb="5">
      <t>ケンシュウシツ</t>
    </rPh>
    <rPh sb="6" eb="9">
      <t>タイイクカン</t>
    </rPh>
    <rPh sb="10" eb="13">
      <t>シヨウリョウ</t>
    </rPh>
    <phoneticPr fontId="1"/>
  </si>
  <si>
    <r>
      <t>は</t>
    </r>
    <r>
      <rPr>
        <sz val="12"/>
        <color theme="0"/>
        <rFont val="游ゴシック"/>
        <family val="3"/>
        <charset val="128"/>
        <scheme val="minor"/>
      </rPr>
      <t>かかりません</t>
    </r>
    <phoneticPr fontId="1"/>
  </si>
  <si>
    <t>( 保護者・引率者も同様 )</t>
    <rPh sb="2" eb="5">
      <t>ホゴシャ</t>
    </rPh>
    <rPh sb="6" eb="9">
      <t>インソツシャ</t>
    </rPh>
    <rPh sb="10" eb="12">
      <t>ドウヨウ</t>
    </rPh>
    <phoneticPr fontId="1"/>
  </si>
  <si>
    <t>【入力不要】施設使用料はかかりません</t>
    <rPh sb="1" eb="3">
      <t>ニュウリョク</t>
    </rPh>
    <rPh sb="3" eb="5">
      <t>フヨウ</t>
    </rPh>
    <rPh sb="6" eb="8">
      <t>シセツ</t>
    </rPh>
    <rPh sb="8" eb="11">
      <t>シヨウリョウ</t>
    </rPh>
    <phoneticPr fontId="1"/>
  </si>
  <si>
    <t>焚きつけ用の薪（1かまど分）</t>
    <rPh sb="0" eb="1">
      <t>タ</t>
    </rPh>
    <rPh sb="4" eb="5">
      <t>ヨウ</t>
    </rPh>
    <rPh sb="6" eb="7">
      <t>マキ</t>
    </rPh>
    <phoneticPr fontId="1"/>
  </si>
  <si>
    <t>※メニューについての細かいご相談はお問い合わせください</t>
    <rPh sb="10" eb="11">
      <t>コマ</t>
    </rPh>
    <rPh sb="14" eb="16">
      <t>ソウダン</t>
    </rPh>
    <rPh sb="18" eb="19">
      <t>ト</t>
    </rPh>
    <rPh sb="20" eb="21">
      <t>ア</t>
    </rPh>
    <phoneticPr fontId="1"/>
  </si>
  <si>
    <t>宿泊数が異なる方がいる場合に使ってください</t>
    <rPh sb="0" eb="3">
      <t>シュクハクスウ</t>
    </rPh>
    <rPh sb="4" eb="5">
      <t>コト</t>
    </rPh>
    <rPh sb="7" eb="8">
      <t>カタ</t>
    </rPh>
    <rPh sb="11" eb="13">
      <t>バアイ</t>
    </rPh>
    <rPh sb="14" eb="15">
      <t>ツカ</t>
    </rPh>
    <phoneticPr fontId="1"/>
  </si>
  <si>
    <t>選択と数字入力の部分だけを操作してください</t>
    <rPh sb="0" eb="2">
      <t>センタク</t>
    </rPh>
    <rPh sb="3" eb="7">
      <t>スウジニュウリョク</t>
    </rPh>
    <rPh sb="8" eb="10">
      <t>ブブン</t>
    </rPh>
    <rPh sb="13" eb="15">
      <t>ソウサ</t>
    </rPh>
    <phoneticPr fontId="1"/>
  </si>
  <si>
    <r>
      <t>朝食</t>
    </r>
    <r>
      <rPr>
        <sz val="11"/>
        <color rgb="FFFF0000"/>
        <rFont val="游明朝"/>
        <family val="1"/>
        <charset val="128"/>
      </rPr>
      <t>数</t>
    </r>
    <rPh sb="0" eb="2">
      <t>チョウショク</t>
    </rPh>
    <rPh sb="2" eb="3">
      <t>スウ</t>
    </rPh>
    <phoneticPr fontId="1"/>
  </si>
  <si>
    <r>
      <t>昼食</t>
    </r>
    <r>
      <rPr>
        <sz val="11"/>
        <color rgb="FFFF0000"/>
        <rFont val="游明朝"/>
        <family val="1"/>
        <charset val="128"/>
      </rPr>
      <t>数</t>
    </r>
    <rPh sb="0" eb="2">
      <t>チュウショク</t>
    </rPh>
    <rPh sb="2" eb="3">
      <t>スウ</t>
    </rPh>
    <phoneticPr fontId="1"/>
  </si>
  <si>
    <r>
      <t>夕食</t>
    </r>
    <r>
      <rPr>
        <sz val="11"/>
        <color rgb="FFFF0000"/>
        <rFont val="游明朝"/>
        <family val="1"/>
        <charset val="128"/>
      </rPr>
      <t>数</t>
    </r>
    <rPh sb="0" eb="2">
      <t>ユウショク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</si>
</sst>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#&quot;円&quot;"/>
    <numFmt numFmtId="178" formatCode="#&quot;円&quot;"/>
    <numFmt numFmtId="179" formatCode="#,##0;[Red]#,##0"/>
    <numFmt numFmtId="180" formatCode="m/d;@"/>
    <numFmt numFmtId="181" formatCode="#,###&quot;食&quot;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 val="double"/>
      <sz val="11"/>
      <color theme="1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b/>
      <sz val="14"/>
      <color theme="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b/>
      <sz val="10"/>
      <color rgb="FFFF0000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24"/>
      <color theme="1"/>
      <name val="游明朝"/>
      <family val="1"/>
      <charset val="128"/>
    </font>
    <font>
      <b/>
      <sz val="12"/>
      <color rgb="FFFFFF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1"/>
      <color rgb="FFFF0000"/>
      <name val="游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gray125">
        <bgColor auto="1"/>
      </patternFill>
    </fill>
    <fill>
      <patternFill patternType="solid">
        <fgColor indexed="6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theme="0"/>
      </right>
      <top style="hair">
        <color indexed="64"/>
      </top>
      <bottom/>
      <diagonal/>
    </border>
    <border>
      <left style="medium">
        <color theme="0"/>
      </left>
      <right/>
      <top style="hair">
        <color indexed="64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hair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/>
      <top style="hair">
        <color indexed="64"/>
      </top>
      <bottom/>
      <diagonal/>
    </border>
    <border>
      <left style="thin">
        <color theme="0" tint="-0.14996795556505021"/>
      </left>
      <right/>
      <top/>
      <bottom style="hair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/>
      <diagonal/>
    </border>
    <border>
      <left style="medium">
        <color theme="0"/>
      </left>
      <right style="medium">
        <color theme="0"/>
      </right>
      <top/>
      <bottom style="hair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hair">
        <color theme="1"/>
      </top>
      <bottom style="hair">
        <color indexed="64"/>
      </bottom>
      <diagonal/>
    </border>
    <border>
      <left style="thin">
        <color theme="0" tint="-0.14996795556505021"/>
      </left>
      <right/>
      <top style="hair">
        <color theme="1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hair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 style="medium">
        <color theme="0"/>
      </left>
      <right/>
      <top style="hair">
        <color theme="1"/>
      </top>
      <bottom style="hair">
        <color indexed="64"/>
      </bottom>
      <diagonal/>
    </border>
    <border>
      <left style="medium">
        <color theme="0"/>
      </left>
      <right/>
      <top/>
      <bottom style="hair">
        <color indexed="64"/>
      </bottom>
      <diagonal/>
    </border>
    <border>
      <left style="medium">
        <color theme="0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1"/>
      </right>
      <top/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/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0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7" xfId="0" applyFont="1" applyBorder="1" applyAlignment="1">
      <alignment horizontal="centerContinuous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5" fillId="2" borderId="0" xfId="0" applyFont="1" applyFill="1" applyAlignment="1">
      <alignment vertical="center" shrinkToFit="1"/>
    </xf>
    <xf numFmtId="0" fontId="14" fillId="2" borderId="4" xfId="0" applyFont="1" applyFill="1" applyBorder="1">
      <alignment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 shrinkToFit="1"/>
    </xf>
    <xf numFmtId="0" fontId="14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 shrinkToFit="1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15" fillId="2" borderId="0" xfId="0" applyFont="1" applyFill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177" fontId="4" fillId="0" borderId="0" xfId="0" applyNumberFormat="1" applyFont="1" applyAlignment="1">
      <alignment horizontal="right" vertical="center" shrinkToFit="1"/>
    </xf>
    <xf numFmtId="178" fontId="14" fillId="0" borderId="0" xfId="0" applyNumberFormat="1" applyFont="1" applyAlignment="1">
      <alignment horizontal="right"/>
    </xf>
    <xf numFmtId="0" fontId="17" fillId="0" borderId="0" xfId="0" applyFont="1">
      <alignment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13" fillId="2" borderId="4" xfId="0" applyFont="1" applyFill="1" applyBorder="1">
      <alignment vertical="center"/>
    </xf>
    <xf numFmtId="0" fontId="0" fillId="0" borderId="7" xfId="0" applyBorder="1">
      <alignment vertical="center"/>
    </xf>
    <xf numFmtId="0" fontId="0" fillId="2" borderId="7" xfId="0" applyFill="1" applyBorder="1">
      <alignment vertical="center"/>
    </xf>
    <xf numFmtId="176" fontId="14" fillId="2" borderId="0" xfId="0" applyNumberFormat="1" applyFont="1" applyFill="1">
      <alignment vertical="center"/>
    </xf>
    <xf numFmtId="176" fontId="0" fillId="0" borderId="0" xfId="0" applyNumberFormat="1" applyAlignment="1">
      <alignment horizontal="right" vertical="center"/>
    </xf>
    <xf numFmtId="0" fontId="21" fillId="0" borderId="0" xfId="0" applyFont="1" applyAlignment="1">
      <alignment horizontal="left" vertical="center"/>
    </xf>
    <xf numFmtId="178" fontId="13" fillId="0" borderId="0" xfId="0" applyNumberFormat="1" applyFont="1" applyAlignment="1">
      <alignment horizontal="right"/>
    </xf>
    <xf numFmtId="0" fontId="22" fillId="0" borderId="0" xfId="0" applyFont="1" applyAlignment="1">
      <alignment horizontal="center" vertical="center" shrinkToFit="1"/>
    </xf>
    <xf numFmtId="179" fontId="13" fillId="2" borderId="0" xfId="0" applyNumberFormat="1" applyFont="1" applyFill="1" applyAlignment="1">
      <alignment vertical="center" shrinkToFit="1"/>
    </xf>
    <xf numFmtId="0" fontId="15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vertical="center" shrinkToFit="1"/>
    </xf>
    <xf numFmtId="0" fontId="20" fillId="2" borderId="0" xfId="0" applyFont="1" applyFill="1" applyAlignment="1">
      <alignment vertical="center" shrinkToFit="1"/>
    </xf>
    <xf numFmtId="0" fontId="13" fillId="2" borderId="0" xfId="0" applyFont="1" applyFill="1" applyAlignment="1">
      <alignment horizontal="right" vertical="center"/>
    </xf>
    <xf numFmtId="0" fontId="4" fillId="0" borderId="0" xfId="0" applyFont="1">
      <alignment vertical="center"/>
    </xf>
    <xf numFmtId="0" fontId="0" fillId="0" borderId="54" xfId="0" applyBorder="1">
      <alignment vertical="center"/>
    </xf>
    <xf numFmtId="0" fontId="25" fillId="0" borderId="0" xfId="0" applyFont="1">
      <alignment vertical="center"/>
    </xf>
    <xf numFmtId="0" fontId="19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18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3" fillId="2" borderId="4" xfId="0" applyFont="1" applyFill="1" applyBorder="1" applyAlignment="1" applyProtection="1">
      <alignment vertical="center" shrinkToFit="1"/>
      <protection locked="0"/>
    </xf>
    <xf numFmtId="0" fontId="13" fillId="2" borderId="0" xfId="0" applyFont="1" applyFill="1" applyAlignment="1" applyProtection="1">
      <alignment vertical="center" shrinkToFit="1"/>
      <protection locked="0"/>
    </xf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0" fontId="15" fillId="2" borderId="5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 vertical="center" shrinkToFit="1"/>
    </xf>
    <xf numFmtId="177" fontId="13" fillId="0" borderId="1" xfId="0" applyNumberFormat="1" applyFont="1" applyBorder="1" applyAlignment="1">
      <alignment horizontal="right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left" vertical="center" shrinkToFit="1"/>
    </xf>
    <xf numFmtId="0" fontId="14" fillId="0" borderId="7" xfId="0" applyFont="1" applyBorder="1" applyAlignment="1">
      <alignment horizontal="center" vertical="center"/>
    </xf>
    <xf numFmtId="177" fontId="24" fillId="0" borderId="55" xfId="0" applyNumberFormat="1" applyFont="1" applyBorder="1" applyAlignment="1">
      <alignment horizontal="right" shrinkToFit="1"/>
    </xf>
    <xf numFmtId="177" fontId="24" fillId="0" borderId="56" xfId="0" applyNumberFormat="1" applyFont="1" applyBorder="1" applyAlignment="1">
      <alignment horizontal="right" shrinkToFit="1"/>
    </xf>
    <xf numFmtId="0" fontId="19" fillId="0" borderId="55" xfId="0" applyFont="1" applyBorder="1" applyAlignment="1">
      <alignment horizontal="center" shrinkToFit="1"/>
    </xf>
    <xf numFmtId="176" fontId="13" fillId="0" borderId="0" xfId="0" applyNumberFormat="1" applyFont="1" applyAlignment="1">
      <alignment horizontal="right" vertical="center"/>
    </xf>
    <xf numFmtId="0" fontId="20" fillId="2" borderId="4" xfId="0" applyFont="1" applyFill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>
      <alignment horizontal="center" vertical="center" shrinkToFit="1"/>
    </xf>
    <xf numFmtId="177" fontId="19" fillId="0" borderId="53" xfId="0" applyNumberFormat="1" applyFont="1" applyBorder="1" applyAlignment="1">
      <alignment horizontal="right" vertical="center" shrinkToFit="1"/>
    </xf>
    <xf numFmtId="0" fontId="14" fillId="0" borderId="7" xfId="0" applyFont="1" applyBorder="1" applyAlignment="1">
      <alignment horizontal="center"/>
    </xf>
    <xf numFmtId="176" fontId="20" fillId="5" borderId="26" xfId="0" applyNumberFormat="1" applyFont="1" applyFill="1" applyBorder="1" applyAlignment="1">
      <alignment horizontal="right" vertical="center"/>
    </xf>
    <xf numFmtId="176" fontId="20" fillId="5" borderId="14" xfId="0" applyNumberFormat="1" applyFont="1" applyFill="1" applyBorder="1" applyAlignment="1">
      <alignment horizontal="right" vertical="center"/>
    </xf>
    <xf numFmtId="176" fontId="20" fillId="5" borderId="31" xfId="0" applyNumberFormat="1" applyFont="1" applyFill="1" applyBorder="1" applyAlignment="1">
      <alignment horizontal="right" vertical="center"/>
    </xf>
    <xf numFmtId="176" fontId="20" fillId="5" borderId="39" xfId="0" applyNumberFormat="1" applyFont="1" applyFill="1" applyBorder="1" applyAlignment="1">
      <alignment horizontal="right" vertical="center"/>
    </xf>
    <xf numFmtId="176" fontId="13" fillId="5" borderId="12" xfId="0" applyNumberFormat="1" applyFont="1" applyFill="1" applyBorder="1" applyAlignment="1">
      <alignment horizontal="right" vertical="center"/>
    </xf>
    <xf numFmtId="176" fontId="13" fillId="5" borderId="42" xfId="0" applyNumberFormat="1" applyFont="1" applyFill="1" applyBorder="1" applyAlignment="1">
      <alignment horizontal="right" vertical="center"/>
    </xf>
    <xf numFmtId="176" fontId="13" fillId="5" borderId="3" xfId="0" applyNumberFormat="1" applyFont="1" applyFill="1" applyBorder="1" applyAlignment="1">
      <alignment horizontal="right" vertical="center"/>
    </xf>
    <xf numFmtId="176" fontId="13" fillId="5" borderId="43" xfId="0" applyNumberFormat="1" applyFont="1" applyFill="1" applyBorder="1" applyAlignment="1">
      <alignment horizontal="right" vertical="center"/>
    </xf>
    <xf numFmtId="0" fontId="15" fillId="0" borderId="19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180" fontId="13" fillId="0" borderId="47" xfId="0" applyNumberFormat="1" applyFont="1" applyBorder="1" applyAlignment="1" applyProtection="1">
      <alignment horizontal="center" vertical="center"/>
      <protection locked="0"/>
    </xf>
    <xf numFmtId="180" fontId="13" fillId="0" borderId="48" xfId="0" applyNumberFormat="1" applyFont="1" applyBorder="1" applyAlignment="1" applyProtection="1">
      <alignment horizontal="center" vertical="center"/>
      <protection locked="0"/>
    </xf>
    <xf numFmtId="180" fontId="13" fillId="0" borderId="2" xfId="0" applyNumberFormat="1" applyFont="1" applyBorder="1" applyAlignment="1" applyProtection="1">
      <alignment horizontal="center" vertical="center"/>
      <protection locked="0"/>
    </xf>
    <xf numFmtId="180" fontId="13" fillId="0" borderId="49" xfId="0" applyNumberFormat="1" applyFont="1" applyBorder="1" applyAlignment="1" applyProtection="1">
      <alignment horizontal="center" vertical="center"/>
      <protection locked="0"/>
    </xf>
    <xf numFmtId="181" fontId="20" fillId="5" borderId="27" xfId="0" applyNumberFormat="1" applyFont="1" applyFill="1" applyBorder="1" applyAlignment="1" applyProtection="1">
      <alignment horizontal="center" vertical="center"/>
      <protection locked="0"/>
    </xf>
    <xf numFmtId="176" fontId="20" fillId="5" borderId="27" xfId="0" applyNumberFormat="1" applyFont="1" applyFill="1" applyBorder="1" applyAlignment="1">
      <alignment horizontal="right" vertical="center"/>
    </xf>
    <xf numFmtId="176" fontId="20" fillId="5" borderId="40" xfId="0" applyNumberFormat="1" applyFont="1" applyFill="1" applyBorder="1" applyAlignment="1">
      <alignment horizontal="right" vertical="center"/>
    </xf>
    <xf numFmtId="180" fontId="13" fillId="0" borderId="11" xfId="0" applyNumberFormat="1" applyFont="1" applyBorder="1" applyAlignment="1" applyProtection="1">
      <alignment horizontal="center" vertical="center"/>
      <protection locked="0"/>
    </xf>
    <xf numFmtId="180" fontId="13" fillId="0" borderId="50" xfId="0" applyNumberFormat="1" applyFont="1" applyBorder="1" applyAlignment="1" applyProtection="1">
      <alignment horizontal="center" vertical="center"/>
      <protection locked="0"/>
    </xf>
    <xf numFmtId="180" fontId="13" fillId="0" borderId="51" xfId="0" applyNumberFormat="1" applyFont="1" applyBorder="1" applyAlignment="1" applyProtection="1">
      <alignment horizontal="center" vertical="center"/>
      <protection locked="0"/>
    </xf>
    <xf numFmtId="180" fontId="13" fillId="0" borderId="52" xfId="0" applyNumberFormat="1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>
      <alignment horizontal="center" vertical="center"/>
    </xf>
    <xf numFmtId="181" fontId="20" fillId="5" borderId="17" xfId="0" applyNumberFormat="1" applyFont="1" applyFill="1" applyBorder="1" applyAlignment="1" applyProtection="1">
      <alignment horizontal="center" vertical="center"/>
      <protection locked="0"/>
    </xf>
    <xf numFmtId="181" fontId="20" fillId="5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2" borderId="35" xfId="0" applyFont="1" applyFill="1" applyBorder="1" applyAlignment="1" applyProtection="1">
      <alignment horizontal="center" vertical="center" shrinkToFit="1"/>
      <protection locked="0"/>
    </xf>
    <xf numFmtId="0" fontId="20" fillId="2" borderId="0" xfId="0" applyFont="1" applyFill="1" applyAlignment="1" applyProtection="1">
      <alignment horizontal="center" vertical="center" shrinkToFit="1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26" fillId="2" borderId="0" xfId="0" applyFont="1" applyFill="1" applyAlignment="1">
      <alignment horizontal="left" vertical="center"/>
    </xf>
    <xf numFmtId="181" fontId="20" fillId="5" borderId="19" xfId="0" applyNumberFormat="1" applyFont="1" applyFill="1" applyBorder="1" applyAlignment="1" applyProtection="1">
      <alignment horizontal="center" vertical="center"/>
      <protection locked="0"/>
    </xf>
    <xf numFmtId="181" fontId="20" fillId="5" borderId="22" xfId="0" applyNumberFormat="1" applyFont="1" applyFill="1" applyBorder="1" applyAlignment="1" applyProtection="1">
      <alignment horizontal="center" vertical="center"/>
      <protection locked="0"/>
    </xf>
    <xf numFmtId="176" fontId="20" fillId="5" borderId="28" xfId="0" applyNumberFormat="1" applyFont="1" applyFill="1" applyBorder="1" applyAlignment="1">
      <alignment horizontal="right" vertical="center"/>
    </xf>
    <xf numFmtId="176" fontId="20" fillId="5" borderId="1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2" borderId="32" xfId="0" applyFont="1" applyFill="1" applyBorder="1" applyAlignment="1" applyProtection="1">
      <alignment horizontal="center" vertical="center" shrinkToFit="1"/>
      <protection locked="0"/>
    </xf>
    <xf numFmtId="0" fontId="15" fillId="2" borderId="33" xfId="0" applyFont="1" applyFill="1" applyBorder="1" applyAlignment="1" applyProtection="1">
      <alignment horizontal="center" vertical="center" shrinkToFit="1"/>
      <protection locked="0"/>
    </xf>
    <xf numFmtId="0" fontId="15" fillId="0" borderId="20" xfId="0" applyFont="1" applyBorder="1" applyAlignment="1">
      <alignment horizontal="center" vertical="center"/>
    </xf>
    <xf numFmtId="181" fontId="20" fillId="5" borderId="20" xfId="0" applyNumberFormat="1" applyFont="1" applyFill="1" applyBorder="1" applyAlignment="1" applyProtection="1">
      <alignment horizontal="center" vertical="center"/>
      <protection locked="0"/>
    </xf>
    <xf numFmtId="181" fontId="20" fillId="5" borderId="25" xfId="0" applyNumberFormat="1" applyFont="1" applyFill="1" applyBorder="1" applyAlignment="1" applyProtection="1">
      <alignment horizontal="center" vertical="center"/>
      <protection locked="0"/>
    </xf>
    <xf numFmtId="181" fontId="20" fillId="5" borderId="21" xfId="0" applyNumberFormat="1" applyFont="1" applyFill="1" applyBorder="1" applyAlignment="1" applyProtection="1">
      <alignment horizontal="center" vertical="center"/>
      <protection locked="0"/>
    </xf>
    <xf numFmtId="176" fontId="20" fillId="5" borderId="21" xfId="0" applyNumberFormat="1" applyFont="1" applyFill="1" applyBorder="1" applyAlignment="1">
      <alignment horizontal="right" vertical="center"/>
    </xf>
    <xf numFmtId="176" fontId="20" fillId="5" borderId="41" xfId="0" applyNumberFormat="1" applyFont="1" applyFill="1" applyBorder="1" applyAlignment="1">
      <alignment horizontal="right" vertical="center"/>
    </xf>
    <xf numFmtId="176" fontId="13" fillId="5" borderId="9" xfId="0" applyNumberFormat="1" applyFont="1" applyFill="1" applyBorder="1" applyAlignment="1">
      <alignment horizontal="right" vertical="center"/>
    </xf>
    <xf numFmtId="176" fontId="13" fillId="5" borderId="46" xfId="0" applyNumberFormat="1" applyFont="1" applyFill="1" applyBorder="1" applyAlignment="1">
      <alignment horizontal="right" vertical="center"/>
    </xf>
    <xf numFmtId="181" fontId="20" fillId="5" borderId="26" xfId="0" applyNumberFormat="1" applyFont="1" applyFill="1" applyBorder="1" applyAlignment="1" applyProtection="1">
      <alignment horizontal="center" vertical="center"/>
      <protection locked="0"/>
    </xf>
    <xf numFmtId="181" fontId="20" fillId="5" borderId="29" xfId="0" applyNumberFormat="1" applyFont="1" applyFill="1" applyBorder="1" applyAlignment="1" applyProtection="1">
      <alignment horizontal="center" vertical="center"/>
      <protection locked="0"/>
    </xf>
    <xf numFmtId="181" fontId="20" fillId="5" borderId="30" xfId="0" applyNumberFormat="1" applyFont="1" applyFill="1" applyBorder="1" applyAlignment="1" applyProtection="1">
      <alignment horizontal="center" vertical="center"/>
      <protection locked="0"/>
    </xf>
    <xf numFmtId="181" fontId="20" fillId="5" borderId="31" xfId="0" applyNumberFormat="1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center" vertical="center" shrinkToFit="1"/>
      <protection locked="0"/>
    </xf>
    <xf numFmtId="0" fontId="14" fillId="2" borderId="35" xfId="0" applyFont="1" applyFill="1" applyBorder="1" applyAlignment="1" applyProtection="1">
      <alignment horizontal="center" vertical="center" shrinkToFit="1"/>
      <protection locked="0"/>
    </xf>
    <xf numFmtId="0" fontId="14" fillId="2" borderId="36" xfId="0" applyFont="1" applyFill="1" applyBorder="1" applyAlignment="1" applyProtection="1">
      <alignment horizontal="center" vertical="center" shrinkToFit="1"/>
      <protection locked="0"/>
    </xf>
    <xf numFmtId="0" fontId="14" fillId="2" borderId="6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 applyProtection="1">
      <alignment horizontal="center" vertical="center" shrinkToFit="1"/>
      <protection locked="0"/>
    </xf>
    <xf numFmtId="0" fontId="14" fillId="2" borderId="15" xfId="0" applyFont="1" applyFill="1" applyBorder="1" applyAlignment="1" applyProtection="1">
      <alignment horizontal="center" vertical="center" shrinkToFit="1"/>
      <protection locked="0"/>
    </xf>
    <xf numFmtId="0" fontId="14" fillId="2" borderId="5" xfId="0" applyFont="1" applyFill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 shrinkToFit="1"/>
      <protection locked="0"/>
    </xf>
    <xf numFmtId="0" fontId="14" fillId="2" borderId="13" xfId="0" applyFont="1" applyFill="1" applyBorder="1" applyAlignment="1" applyProtection="1">
      <alignment horizontal="center" vertical="center" shrinkToFit="1"/>
      <protection locked="0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37" xfId="0" applyFont="1" applyFill="1" applyBorder="1" applyAlignment="1" applyProtection="1">
      <alignment horizontal="center" vertical="center"/>
      <protection locked="0"/>
    </xf>
    <xf numFmtId="0" fontId="16" fillId="2" borderId="35" xfId="0" applyFont="1" applyFill="1" applyBorder="1" applyAlignment="1" applyProtection="1">
      <alignment horizontal="center" vertical="center"/>
      <protection locked="0"/>
    </xf>
    <xf numFmtId="176" fontId="13" fillId="5" borderId="8" xfId="0" applyNumberFormat="1" applyFont="1" applyFill="1" applyBorder="1" applyAlignment="1">
      <alignment horizontal="right" vertical="center"/>
    </xf>
    <xf numFmtId="176" fontId="13" fillId="5" borderId="44" xfId="0" applyNumberFormat="1" applyFont="1" applyFill="1" applyBorder="1" applyAlignment="1">
      <alignment horizontal="right" vertical="center"/>
    </xf>
    <xf numFmtId="176" fontId="13" fillId="5" borderId="10" xfId="0" applyNumberFormat="1" applyFont="1" applyFill="1" applyBorder="1" applyAlignment="1">
      <alignment horizontal="right" vertical="center"/>
    </xf>
    <xf numFmtId="176" fontId="13" fillId="5" borderId="45" xfId="0" applyNumberFormat="1" applyFont="1" applyFill="1" applyBorder="1" applyAlignment="1">
      <alignment horizontal="right" vertical="center"/>
    </xf>
    <xf numFmtId="0" fontId="15" fillId="0" borderId="18" xfId="0" applyFont="1" applyBorder="1" applyAlignment="1">
      <alignment horizontal="center" vertical="center"/>
    </xf>
    <xf numFmtId="181" fontId="20" fillId="5" borderId="18" xfId="0" applyNumberFormat="1" applyFont="1" applyFill="1" applyBorder="1" applyAlignment="1" applyProtection="1">
      <alignment horizontal="center" vertical="center"/>
      <protection locked="0"/>
    </xf>
    <xf numFmtId="181" fontId="20" fillId="5" borderId="24" xfId="0" applyNumberFormat="1" applyFont="1" applyFill="1" applyBorder="1" applyAlignment="1" applyProtection="1">
      <alignment horizontal="center" vertical="center"/>
      <protection locked="0"/>
    </xf>
    <xf numFmtId="181" fontId="20" fillId="5" borderId="28" xfId="0" applyNumberFormat="1" applyFont="1" applyFill="1" applyBorder="1" applyAlignment="1" applyProtection="1">
      <alignment horizontal="center" vertical="center"/>
      <protection locked="0"/>
    </xf>
    <xf numFmtId="0" fontId="20" fillId="2" borderId="38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left" shrinkToFit="1"/>
    </xf>
  </cellXfs>
  <cellStyles count="1">
    <cellStyle name="標準" xfId="0" builtinId="0"/>
  </cellStyles>
  <dxfs count="76">
    <dxf>
      <font>
        <color theme="0"/>
      </font>
    </dxf>
    <dxf>
      <font>
        <color theme="0"/>
      </font>
    </dxf>
    <dxf>
      <fill>
        <patternFill patternType="gray125"/>
      </fill>
    </dxf>
    <dxf>
      <font>
        <color theme="0"/>
      </font>
    </dxf>
    <dxf>
      <font>
        <color theme="0"/>
      </font>
    </dxf>
    <dxf>
      <fill>
        <patternFill patternType="gray125"/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rgb="FFFF000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/>
      </fill>
    </dxf>
    <dxf>
      <font>
        <color theme="0"/>
      </font>
    </dxf>
    <dxf>
      <fill>
        <patternFill patternType="gray125"/>
      </fill>
    </dxf>
    <dxf>
      <font>
        <color theme="0"/>
      </font>
    </dxf>
    <dxf>
      <fill>
        <patternFill patternType="gray125"/>
      </fill>
    </dxf>
    <dxf>
      <fill>
        <patternFill patternType="gray125"/>
      </fill>
    </dxf>
    <dxf>
      <font>
        <color theme="0"/>
      </font>
    </dxf>
    <dxf>
      <fill>
        <patternFill patternType="gray125"/>
      </fill>
    </dxf>
    <dxf>
      <font>
        <color theme="0"/>
      </font>
    </dxf>
    <dxf>
      <fill>
        <patternFill patternType="gray125"/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/>
      </fill>
    </dxf>
    <dxf>
      <fill>
        <patternFill patternType="gray125"/>
      </fill>
    </dxf>
    <dxf>
      <font>
        <color theme="0"/>
      </font>
    </dxf>
    <dxf>
      <fill>
        <patternFill patternType="gray125"/>
      </fill>
    </dxf>
    <dxf>
      <fill>
        <patternFill patternType="gray125"/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CCFFCC"/>
        </patternFill>
      </fill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CCFFCC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232"/>
  <sheetViews>
    <sheetView showGridLines="0" showZeros="0" tabSelected="1" view="pageBreakPreview" topLeftCell="A49" zoomScaleNormal="100" zoomScaleSheetLayoutView="100" workbookViewId="0">
      <selection activeCell="E18" sqref="E18:G18"/>
    </sheetView>
  </sheetViews>
  <sheetFormatPr defaultRowHeight="18" x14ac:dyDescent="0.45"/>
  <cols>
    <col min="1" max="1" width="3.19921875" customWidth="1"/>
    <col min="2" max="6" width="5.69921875" customWidth="1"/>
    <col min="7" max="7" width="5.69921875" style="1" customWidth="1"/>
    <col min="8" max="9" width="5.69921875" customWidth="1"/>
    <col min="10" max="10" width="5.69921875" style="1" customWidth="1"/>
    <col min="11" max="12" width="5.69921875" customWidth="1"/>
    <col min="13" max="13" width="5.69921875" style="1" customWidth="1"/>
    <col min="14" max="17" width="5.69921875" customWidth="1"/>
  </cols>
  <sheetData>
    <row r="2" spans="2:22" ht="42.6" customHeight="1" x14ac:dyDescent="0.45">
      <c r="B2" s="107" t="s">
        <v>20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2:22" ht="19.8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59"/>
    </row>
    <row r="4" spans="2:22" ht="19.8" x14ac:dyDescent="0.45">
      <c r="B4" s="118" t="s">
        <v>19</v>
      </c>
      <c r="C4" s="118"/>
      <c r="D4" s="118"/>
      <c r="E4" s="118"/>
      <c r="F4" s="118"/>
      <c r="G4" s="118"/>
      <c r="H4" s="118"/>
      <c r="J4" s="17"/>
      <c r="K4" s="6" t="s">
        <v>17</v>
      </c>
      <c r="L4" s="18"/>
      <c r="M4" s="19"/>
      <c r="N4" s="6" t="s">
        <v>18</v>
      </c>
      <c r="O4" s="18"/>
      <c r="P4" s="59" t="s">
        <v>119</v>
      </c>
    </row>
    <row r="5" spans="2:22" x14ac:dyDescent="0.45">
      <c r="B5" s="4"/>
      <c r="C5" s="5"/>
      <c r="D5" s="5"/>
      <c r="E5" s="5"/>
      <c r="F5" s="5"/>
      <c r="G5" s="5"/>
      <c r="H5" s="5"/>
      <c r="J5" s="10"/>
      <c r="K5" s="11"/>
      <c r="L5" s="10"/>
      <c r="M5" s="10"/>
      <c r="N5" s="2"/>
      <c r="O5" s="1"/>
    </row>
    <row r="6" spans="2:22" ht="18" customHeight="1" x14ac:dyDescent="0.45">
      <c r="B6" s="112" t="s">
        <v>27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3"/>
      <c r="Q6" s="14"/>
      <c r="R6" s="14"/>
      <c r="S6" s="14"/>
      <c r="T6" s="14"/>
      <c r="U6" s="14"/>
      <c r="V6" s="14"/>
    </row>
    <row r="7" spans="2:22" ht="24" customHeight="1" x14ac:dyDescent="0.45">
      <c r="B7" s="111" t="s">
        <v>36</v>
      </c>
      <c r="C7" s="111"/>
      <c r="D7" s="111"/>
      <c r="E7" s="111"/>
      <c r="F7" s="111"/>
      <c r="G7" s="111"/>
      <c r="H7" s="111"/>
      <c r="I7" s="111"/>
      <c r="J7" s="15"/>
      <c r="K7" s="15"/>
      <c r="L7" s="15"/>
      <c r="M7" s="12"/>
      <c r="N7" s="16"/>
      <c r="O7" s="16"/>
      <c r="P7" s="13"/>
      <c r="Q7" s="14"/>
      <c r="R7" s="14"/>
      <c r="S7" s="14"/>
      <c r="T7" s="14"/>
      <c r="U7" s="14"/>
      <c r="V7" s="14"/>
    </row>
    <row r="8" spans="2:22" ht="24" customHeight="1" x14ac:dyDescent="0.45">
      <c r="B8" s="8"/>
      <c r="C8" s="8"/>
      <c r="D8" s="8"/>
      <c r="E8" s="15"/>
      <c r="F8" s="15"/>
      <c r="G8" s="15"/>
      <c r="H8" s="15"/>
      <c r="I8" s="15"/>
      <c r="J8" s="15"/>
      <c r="K8" s="15"/>
      <c r="L8" s="15"/>
      <c r="M8" s="12"/>
      <c r="N8" s="16"/>
      <c r="O8" s="16"/>
      <c r="P8" s="13"/>
      <c r="Q8" s="14"/>
      <c r="R8" s="14"/>
      <c r="S8" s="14"/>
      <c r="T8" s="14"/>
      <c r="U8" s="14"/>
      <c r="V8" s="14"/>
    </row>
    <row r="9" spans="2:22" ht="22.2" x14ac:dyDescent="0.45">
      <c r="B9" s="60" t="s">
        <v>55</v>
      </c>
      <c r="C9" s="42"/>
      <c r="D9" s="42"/>
      <c r="E9" s="41" t="s">
        <v>115</v>
      </c>
      <c r="F9" s="42"/>
      <c r="G9" s="42"/>
      <c r="H9" s="42"/>
      <c r="I9" s="42"/>
      <c r="J9" s="42"/>
      <c r="K9" s="42"/>
      <c r="L9" s="42"/>
      <c r="M9" s="42"/>
      <c r="N9" s="42"/>
      <c r="O9" s="42"/>
      <c r="S9" s="57"/>
    </row>
    <row r="10" spans="2:22" x14ac:dyDescent="0.45">
      <c r="B10" s="22" t="s">
        <v>111</v>
      </c>
      <c r="C10" s="22"/>
      <c r="D10" s="22"/>
      <c r="E10" s="62" t="s">
        <v>114</v>
      </c>
      <c r="F10" s="63"/>
      <c r="G10" s="63"/>
      <c r="H10" s="63"/>
      <c r="I10" s="63"/>
      <c r="J10" s="63"/>
      <c r="K10" s="63"/>
      <c r="L10" s="63"/>
      <c r="M10" s="21"/>
      <c r="N10" s="22"/>
      <c r="O10" s="22"/>
    </row>
    <row r="11" spans="2:22" x14ac:dyDescent="0.45">
      <c r="B11" s="23" t="s">
        <v>0</v>
      </c>
      <c r="C11" s="23"/>
      <c r="D11" s="23"/>
      <c r="E11" s="23"/>
      <c r="F11" s="24" t="s">
        <v>29</v>
      </c>
      <c r="G11" s="25"/>
      <c r="H11" s="24" t="s">
        <v>50</v>
      </c>
      <c r="I11" s="24"/>
      <c r="J11" s="24"/>
      <c r="K11" s="24"/>
      <c r="L11" s="25"/>
      <c r="M11" s="74" t="s">
        <v>4</v>
      </c>
      <c r="N11" s="74"/>
      <c r="O11" s="25"/>
    </row>
    <row r="12" spans="2:22" ht="21" customHeight="1" thickBot="1" x14ac:dyDescent="0.5">
      <c r="B12" s="68"/>
      <c r="C12" s="69"/>
      <c r="D12" s="69"/>
      <c r="E12" s="69"/>
      <c r="F12" s="44" t="str">
        <f>IFERROR(VLOOKUP($B$12,$B$177:$J$180,7,FALSE),"")</f>
        <v/>
      </c>
      <c r="G12" s="28" t="s">
        <v>30</v>
      </c>
      <c r="H12" s="64"/>
      <c r="I12" s="27" t="str">
        <f>IFERROR(VLOOKUP($B$12,$B$177:$M$180,9,FALSE),"")</f>
        <v/>
      </c>
      <c r="J12" s="66"/>
      <c r="K12" s="32" t="s">
        <v>67</v>
      </c>
      <c r="L12" s="29" t="s">
        <v>3</v>
      </c>
      <c r="M12" s="78">
        <f>PRODUCT($F$12,$H$12,$J$12)</f>
        <v>0</v>
      </c>
      <c r="N12" s="78"/>
      <c r="O12" s="29" t="s">
        <v>32</v>
      </c>
      <c r="P12" s="9"/>
    </row>
    <row r="13" spans="2:22" ht="21" customHeight="1" x14ac:dyDescent="0.45">
      <c r="B13" s="119"/>
      <c r="C13" s="120"/>
      <c r="D13" s="120"/>
      <c r="E13" s="120"/>
      <c r="F13" s="20" t="str">
        <f>IFERROR(VLOOKUP($B$13,$B$177:$J$180,7,FALSE),"")</f>
        <v/>
      </c>
      <c r="G13" s="31" t="s">
        <v>30</v>
      </c>
      <c r="H13" s="65"/>
      <c r="I13" s="30" t="str">
        <f>IFERROR(VLOOKUP($B$13,$B$177:$M$180,9,FALSE),"")</f>
        <v/>
      </c>
      <c r="J13" s="67"/>
      <c r="K13" s="37" t="s">
        <v>67</v>
      </c>
      <c r="L13" s="26" t="s">
        <v>3</v>
      </c>
      <c r="M13" s="78">
        <f>PRODUCT($F$13,$H$13,$J$13)</f>
        <v>0</v>
      </c>
      <c r="N13" s="78"/>
      <c r="O13" s="26" t="s">
        <v>32</v>
      </c>
      <c r="P13" s="9"/>
    </row>
    <row r="14" spans="2:22" ht="24" customHeight="1" x14ac:dyDescent="0.55000000000000004">
      <c r="B14" s="22"/>
      <c r="C14" s="22"/>
      <c r="D14" s="22"/>
      <c r="E14" s="22"/>
      <c r="F14" s="22"/>
      <c r="G14" s="21"/>
      <c r="H14" s="22"/>
      <c r="I14" s="22"/>
      <c r="J14" s="21"/>
      <c r="K14" s="22"/>
      <c r="L14" s="22"/>
      <c r="M14" s="21"/>
      <c r="N14" s="71">
        <f>SUM(M12:N13)</f>
        <v>0</v>
      </c>
      <c r="O14" s="71"/>
    </row>
    <row r="15" spans="2:22" ht="24" customHeight="1" x14ac:dyDescent="0.45">
      <c r="B15" s="22"/>
      <c r="C15" s="22"/>
      <c r="D15" s="22"/>
      <c r="E15" s="22"/>
      <c r="F15" s="22"/>
      <c r="G15" s="21"/>
      <c r="H15" s="22"/>
      <c r="I15" s="22"/>
      <c r="J15" s="21"/>
      <c r="K15" s="22"/>
      <c r="L15" s="22"/>
      <c r="M15" s="21"/>
      <c r="N15" s="40"/>
      <c r="O15" s="40"/>
    </row>
    <row r="16" spans="2:22" ht="21" customHeight="1" x14ac:dyDescent="0.45">
      <c r="B16" t="s">
        <v>112</v>
      </c>
      <c r="F16" s="61" t="s">
        <v>113</v>
      </c>
      <c r="G16"/>
      <c r="J16"/>
      <c r="M16"/>
    </row>
    <row r="17" spans="2:16" x14ac:dyDescent="0.45">
      <c r="B17" s="23" t="s">
        <v>0</v>
      </c>
      <c r="C17" s="23"/>
      <c r="D17" s="23"/>
      <c r="E17" s="23" t="s">
        <v>53</v>
      </c>
      <c r="F17" s="23"/>
      <c r="G17" s="23"/>
      <c r="H17" s="25" t="s">
        <v>52</v>
      </c>
      <c r="I17" s="25"/>
      <c r="J17" s="24" t="s">
        <v>5</v>
      </c>
      <c r="K17" s="24"/>
      <c r="L17" s="24"/>
      <c r="M17" s="74" t="s">
        <v>4</v>
      </c>
      <c r="N17" s="74"/>
      <c r="O17" s="25"/>
    </row>
    <row r="18" spans="2:16" ht="21.6" customHeight="1" x14ac:dyDescent="0.45">
      <c r="B18" s="139"/>
      <c r="C18" s="140"/>
      <c r="D18" s="141"/>
      <c r="E18" s="144"/>
      <c r="F18" s="145"/>
      <c r="G18" s="145"/>
      <c r="H18" s="44" t="str">
        <f>IFERROR(INDEX(B183:F188,MATCH(E18,B183:B188,0),MATCH(B18,B183:D183,0)),"")</f>
        <v/>
      </c>
      <c r="I18" s="28" t="s">
        <v>30</v>
      </c>
      <c r="J18" s="64"/>
      <c r="K18" s="27" t="str">
        <f>IFERROR(VLOOKUP($E$18,B184:G188,6,FALSE),"")</f>
        <v/>
      </c>
      <c r="L18" s="32" t="s">
        <v>51</v>
      </c>
      <c r="M18" s="78">
        <f>IFERROR((PRODUCT($H$18,$J$18)),"")</f>
        <v>0</v>
      </c>
      <c r="N18" s="78"/>
      <c r="O18" s="29" t="s">
        <v>32</v>
      </c>
    </row>
    <row r="19" spans="2:16" ht="21.6" customHeight="1" x14ac:dyDescent="0.45">
      <c r="B19" s="133"/>
      <c r="C19" s="134"/>
      <c r="D19" s="135"/>
      <c r="E19" s="146"/>
      <c r="F19" s="147"/>
      <c r="G19" s="147"/>
      <c r="H19" s="20" t="str">
        <f>IFERROR(INDEX(B183:F188,MATCH(E19,B183:B188,0),MATCH(B19,B183:D183,0)),"")</f>
        <v/>
      </c>
      <c r="I19" s="31" t="s">
        <v>30</v>
      </c>
      <c r="J19" s="65"/>
      <c r="K19" s="30" t="str">
        <f>IFERROR(VLOOKUP($E$19,B184:G188,6,FALSE),"")</f>
        <v/>
      </c>
      <c r="L19" s="37" t="s">
        <v>51</v>
      </c>
      <c r="M19" s="78">
        <f>IFERROR((PRODUCT($H$19,$J$19)),"")</f>
        <v>0</v>
      </c>
      <c r="N19" s="78"/>
      <c r="O19" s="26" t="s">
        <v>32</v>
      </c>
    </row>
    <row r="20" spans="2:16" ht="21.6" customHeight="1" x14ac:dyDescent="0.45">
      <c r="B20" s="136"/>
      <c r="C20" s="137"/>
      <c r="D20" s="138"/>
      <c r="E20" s="142"/>
      <c r="F20" s="143"/>
      <c r="G20" s="143"/>
      <c r="H20" s="20" t="str">
        <f>IFERROR(INDEX(B183:F188,MATCH(E20,B183:B188,0),MATCH(B20,B183:D183,0)),"")</f>
        <v/>
      </c>
      <c r="I20" s="31" t="s">
        <v>30</v>
      </c>
      <c r="J20" s="65"/>
      <c r="K20" s="30" t="str">
        <f>IFERROR(VLOOKUP($E$20,B184:G188,6,FALSE),"")</f>
        <v/>
      </c>
      <c r="L20" s="37" t="s">
        <v>51</v>
      </c>
      <c r="M20" s="78">
        <f>IFERROR((PRODUCT($H$20,$J$20)),"")</f>
        <v>0</v>
      </c>
      <c r="N20" s="78"/>
      <c r="O20" s="26" t="s">
        <v>32</v>
      </c>
    </row>
    <row r="21" spans="2:16" ht="24" customHeight="1" x14ac:dyDescent="0.55000000000000004">
      <c r="N21" s="71">
        <f>SUM(M18:N20)</f>
        <v>0</v>
      </c>
      <c r="O21" s="71"/>
    </row>
    <row r="23" spans="2:16" ht="28.8" customHeight="1" thickBot="1" x14ac:dyDescent="0.5">
      <c r="K23" s="80" t="s">
        <v>74</v>
      </c>
      <c r="L23" s="80"/>
      <c r="M23" s="80"/>
      <c r="N23" s="81">
        <f>SUM(N21,N14)</f>
        <v>0</v>
      </c>
      <c r="O23" s="81"/>
    </row>
    <row r="24" spans="2:16" ht="18.600000000000001" thickTop="1" x14ac:dyDescent="0.45">
      <c r="K24" s="38"/>
      <c r="L24" s="38"/>
      <c r="M24" s="38"/>
      <c r="N24" s="39"/>
      <c r="O24" s="39"/>
    </row>
    <row r="25" spans="2:16" ht="21.6" customHeight="1" x14ac:dyDescent="0.45">
      <c r="K25" s="38"/>
      <c r="L25" s="38"/>
      <c r="M25" s="38"/>
      <c r="N25" s="39"/>
      <c r="O25" s="39"/>
    </row>
    <row r="26" spans="2:16" ht="21.6" customHeight="1" x14ac:dyDescent="0.45">
      <c r="B26" s="117" t="s">
        <v>109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</row>
    <row r="27" spans="2:16" ht="21.6" customHeight="1" x14ac:dyDescent="0.45">
      <c r="B27" s="72" t="s">
        <v>9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</row>
    <row r="28" spans="2:16" x14ac:dyDescent="0.45">
      <c r="C28" s="45"/>
      <c r="D28" s="45"/>
      <c r="E28" s="46"/>
      <c r="F28" s="24" t="s">
        <v>29</v>
      </c>
      <c r="G28" s="25"/>
      <c r="H28" s="24" t="s">
        <v>1</v>
      </c>
      <c r="I28" s="24"/>
      <c r="J28" s="24" t="s">
        <v>2</v>
      </c>
      <c r="K28" s="24"/>
      <c r="L28" s="25"/>
      <c r="M28" s="74" t="s">
        <v>4</v>
      </c>
      <c r="N28" s="74"/>
      <c r="O28" s="25"/>
    </row>
    <row r="29" spans="2:16" ht="22.2" x14ac:dyDescent="0.45">
      <c r="B29" s="108"/>
      <c r="C29" s="108"/>
      <c r="D29" s="108"/>
      <c r="E29" s="47"/>
      <c r="F29" s="20">
        <f>IFERROR(VLOOKUP($B$7,B165:H173,7,FALSE),"")</f>
        <v>0</v>
      </c>
      <c r="G29" s="28" t="s">
        <v>30</v>
      </c>
      <c r="H29" s="64"/>
      <c r="I29" s="33" t="s">
        <v>31</v>
      </c>
      <c r="J29" s="66"/>
      <c r="K29" s="32" t="s">
        <v>67</v>
      </c>
      <c r="L29" s="29" t="s">
        <v>3</v>
      </c>
      <c r="M29" s="78">
        <f>IFERROR(($F$29*$H$29*$J$29),"")</f>
        <v>0</v>
      </c>
      <c r="N29" s="78"/>
      <c r="O29" s="29" t="s">
        <v>32</v>
      </c>
      <c r="P29" s="59"/>
    </row>
    <row r="30" spans="2:16" ht="22.2" x14ac:dyDescent="0.45">
      <c r="B30" s="108"/>
      <c r="C30" s="108"/>
      <c r="D30" s="108"/>
      <c r="E30" s="47"/>
      <c r="F30" s="20">
        <f>IFERROR(VLOOKUP($B$7,B165:H173,7,FALSE),"")</f>
        <v>0</v>
      </c>
      <c r="G30" s="31" t="s">
        <v>30</v>
      </c>
      <c r="H30" s="65"/>
      <c r="I30" s="34" t="s">
        <v>31</v>
      </c>
      <c r="J30" s="67"/>
      <c r="K30" s="37" t="s">
        <v>67</v>
      </c>
      <c r="L30" s="26" t="s">
        <v>3</v>
      </c>
      <c r="M30" s="78">
        <f>IFERROR(($F$30*$H$30*$J$30),"")</f>
        <v>0</v>
      </c>
      <c r="N30" s="78"/>
      <c r="O30" s="26" t="s">
        <v>32</v>
      </c>
      <c r="P30" s="59" t="s">
        <v>118</v>
      </c>
    </row>
    <row r="31" spans="2:16" ht="24" customHeight="1" x14ac:dyDescent="0.55000000000000004">
      <c r="E31" s="43"/>
      <c r="F31" s="22"/>
      <c r="G31" s="21"/>
      <c r="H31" s="22"/>
      <c r="I31" s="22"/>
      <c r="J31" s="21"/>
      <c r="K31" s="22"/>
      <c r="L31" s="22"/>
      <c r="M31" s="21"/>
      <c r="N31" s="71">
        <f>SUM(M29:N30)</f>
        <v>0</v>
      </c>
      <c r="O31" s="71"/>
    </row>
    <row r="32" spans="2:16" ht="24" customHeight="1" x14ac:dyDescent="0.55000000000000004">
      <c r="E32" s="43"/>
      <c r="F32" s="22"/>
      <c r="G32" s="21"/>
      <c r="H32" s="22"/>
      <c r="I32" s="22"/>
      <c r="J32" s="21"/>
      <c r="K32" s="22"/>
      <c r="L32" s="22"/>
      <c r="M32" s="21"/>
      <c r="N32" s="50"/>
      <c r="O32" s="50"/>
    </row>
    <row r="33" spans="2:16" x14ac:dyDescent="0.45">
      <c r="B33" s="72" t="s">
        <v>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</row>
    <row r="34" spans="2:16" x14ac:dyDescent="0.45">
      <c r="B34" s="23" t="s">
        <v>69</v>
      </c>
      <c r="C34" s="23"/>
      <c r="D34" s="23"/>
      <c r="E34" s="23"/>
      <c r="F34" s="23"/>
      <c r="G34" s="25"/>
      <c r="H34" s="24" t="s">
        <v>29</v>
      </c>
      <c r="I34" s="25"/>
      <c r="J34" s="24" t="s">
        <v>7</v>
      </c>
      <c r="K34" s="24"/>
      <c r="L34" s="25"/>
      <c r="M34" s="74" t="s">
        <v>4</v>
      </c>
      <c r="N34" s="74"/>
      <c r="O34" s="25"/>
    </row>
    <row r="35" spans="2:16" ht="21" customHeight="1" x14ac:dyDescent="0.45">
      <c r="B35" s="29"/>
      <c r="C35" s="79"/>
      <c r="D35" s="79"/>
      <c r="E35" s="79"/>
      <c r="F35" s="79"/>
      <c r="G35" s="79"/>
      <c r="H35" s="20" t="str">
        <f>IFERROR(VLOOKUP($C$35,B207:F218,4,FALSE),"")</f>
        <v/>
      </c>
      <c r="I35" s="28" t="s">
        <v>30</v>
      </c>
      <c r="J35" s="66"/>
      <c r="K35" s="32" t="s">
        <v>68</v>
      </c>
      <c r="L35" s="29" t="s">
        <v>3</v>
      </c>
      <c r="M35" s="78">
        <f>PRODUCT($H$35,$J$35)</f>
        <v>0</v>
      </c>
      <c r="N35" s="78"/>
      <c r="O35" s="29" t="s">
        <v>21</v>
      </c>
      <c r="P35" s="9"/>
    </row>
    <row r="36" spans="2:16" ht="21" customHeight="1" x14ac:dyDescent="0.45">
      <c r="B36" s="26"/>
      <c r="C36" s="109"/>
      <c r="D36" s="109"/>
      <c r="E36" s="109"/>
      <c r="F36" s="109"/>
      <c r="G36" s="109"/>
      <c r="H36" s="20" t="str">
        <f>IFERROR(VLOOKUP($C$36,B207:F218,4,FALSE),"")</f>
        <v/>
      </c>
      <c r="I36" s="31" t="s">
        <v>30</v>
      </c>
      <c r="J36" s="67"/>
      <c r="K36" s="37" t="s">
        <v>68</v>
      </c>
      <c r="L36" s="26" t="s">
        <v>3</v>
      </c>
      <c r="M36" s="78">
        <f>PRODUCT($H$36,$J$36)</f>
        <v>0</v>
      </c>
      <c r="N36" s="78"/>
      <c r="O36" s="26" t="s">
        <v>21</v>
      </c>
      <c r="P36" s="9"/>
    </row>
    <row r="37" spans="2:16" ht="21" customHeight="1" x14ac:dyDescent="0.45">
      <c r="B37" s="26"/>
      <c r="C37" s="110"/>
      <c r="D37" s="110"/>
      <c r="E37" s="110"/>
      <c r="F37" s="110"/>
      <c r="G37" s="110"/>
      <c r="H37" s="20" t="str">
        <f>IFERROR(VLOOKUP($C$37,B207:F218,4,FALSE),"")</f>
        <v/>
      </c>
      <c r="I37" s="31" t="s">
        <v>30</v>
      </c>
      <c r="J37" s="67"/>
      <c r="K37" s="37" t="s">
        <v>68</v>
      </c>
      <c r="L37" s="26" t="s">
        <v>3</v>
      </c>
      <c r="M37" s="78">
        <f>PRODUCT($H$37,$J$37)</f>
        <v>0</v>
      </c>
      <c r="N37" s="78"/>
      <c r="O37" s="26" t="s">
        <v>21</v>
      </c>
      <c r="P37" s="9"/>
    </row>
    <row r="38" spans="2:16" ht="24" customHeight="1" x14ac:dyDescent="0.55000000000000004">
      <c r="B38" s="22"/>
      <c r="C38" s="73" t="s">
        <v>81</v>
      </c>
      <c r="D38" s="73"/>
      <c r="E38" s="73"/>
      <c r="F38" s="73"/>
      <c r="G38" s="73"/>
      <c r="H38" s="73"/>
      <c r="I38" s="73"/>
      <c r="J38" s="73"/>
      <c r="K38" s="73"/>
      <c r="L38" s="73"/>
      <c r="M38" s="21"/>
      <c r="N38" s="71">
        <f>SUM(M35:M37)</f>
        <v>0</v>
      </c>
      <c r="O38" s="71"/>
    </row>
    <row r="39" spans="2:16" ht="24" customHeight="1" x14ac:dyDescent="0.55000000000000004">
      <c r="B39" s="22"/>
      <c r="C39" s="49"/>
      <c r="D39" s="49"/>
      <c r="E39" s="49"/>
      <c r="F39" s="49"/>
      <c r="G39" s="49"/>
      <c r="H39" s="49"/>
      <c r="I39" s="49"/>
      <c r="J39" s="49"/>
      <c r="K39" s="22"/>
      <c r="L39" s="22"/>
      <c r="M39" s="21"/>
      <c r="N39" s="50"/>
      <c r="O39" s="50"/>
    </row>
    <row r="40" spans="2:16" x14ac:dyDescent="0.45">
      <c r="B40" s="72" t="s">
        <v>75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</row>
    <row r="41" spans="2:16" x14ac:dyDescent="0.45">
      <c r="B41" s="23" t="s">
        <v>69</v>
      </c>
      <c r="C41" s="23"/>
      <c r="D41" s="23"/>
      <c r="E41" s="23"/>
      <c r="F41" s="23"/>
      <c r="G41" s="25"/>
      <c r="H41" s="24" t="s">
        <v>29</v>
      </c>
      <c r="I41" s="25"/>
      <c r="J41" s="24" t="s">
        <v>7</v>
      </c>
      <c r="K41" s="24"/>
      <c r="L41" s="25"/>
      <c r="M41" s="74" t="s">
        <v>4</v>
      </c>
      <c r="N41" s="74"/>
      <c r="O41" s="25"/>
    </row>
    <row r="42" spans="2:16" ht="21" customHeight="1" x14ac:dyDescent="0.45">
      <c r="B42" s="29"/>
      <c r="C42" s="79"/>
      <c r="D42" s="79"/>
      <c r="E42" s="79"/>
      <c r="F42" s="79"/>
      <c r="G42" s="79"/>
      <c r="H42" s="20" t="str">
        <f>IFERROR(VLOOKUP($C$42,B226:F228,4,FALSE),"")</f>
        <v/>
      </c>
      <c r="I42" s="28" t="s">
        <v>30</v>
      </c>
      <c r="J42" s="66"/>
      <c r="K42" s="53" t="str">
        <f>IFERROR(VLOOKUP($C$42,B226:F228,5,FALSE),"")</f>
        <v/>
      </c>
      <c r="L42" s="29" t="s">
        <v>3</v>
      </c>
      <c r="M42" s="78">
        <f>PRODUCT($H$42,$J$42)</f>
        <v>0</v>
      </c>
      <c r="N42" s="78"/>
      <c r="O42" s="29" t="s">
        <v>21</v>
      </c>
      <c r="P42" s="9"/>
    </row>
    <row r="43" spans="2:16" ht="21" customHeight="1" x14ac:dyDescent="0.45">
      <c r="B43" s="26"/>
      <c r="C43" s="109"/>
      <c r="D43" s="109"/>
      <c r="E43" s="109"/>
      <c r="F43" s="109"/>
      <c r="G43" s="109"/>
      <c r="H43" s="20" t="str">
        <f>IFERROR(VLOOKUP($C$43,B226:F228,4,FALSE),"")</f>
        <v/>
      </c>
      <c r="I43" s="31" t="s">
        <v>30</v>
      </c>
      <c r="J43" s="67"/>
      <c r="K43" s="53" t="str">
        <f>IFERROR(VLOOKUP($C$43,B226:F228,5,FALSE),"")</f>
        <v/>
      </c>
      <c r="L43" s="26" t="s">
        <v>3</v>
      </c>
      <c r="M43" s="78">
        <f>PRODUCT($H$43,$J$43)</f>
        <v>0</v>
      </c>
      <c r="N43" s="78"/>
      <c r="O43" s="26" t="s">
        <v>21</v>
      </c>
      <c r="P43" s="9"/>
    </row>
    <row r="44" spans="2:16" ht="21" customHeight="1" x14ac:dyDescent="0.45">
      <c r="B44" s="26"/>
      <c r="C44" s="110"/>
      <c r="D44" s="110"/>
      <c r="E44" s="110"/>
      <c r="F44" s="110"/>
      <c r="G44" s="110"/>
      <c r="H44" s="20" t="str">
        <f>IFERROR(VLOOKUP($C$44,B226:F228,4,FALSE),"")</f>
        <v/>
      </c>
      <c r="I44" s="31" t="s">
        <v>30</v>
      </c>
      <c r="J44" s="67"/>
      <c r="K44" s="53" t="str">
        <f>IFERROR(VLOOKUP($C$44,B226:F228,5,FALSE),"")</f>
        <v/>
      </c>
      <c r="L44" s="26" t="s">
        <v>3</v>
      </c>
      <c r="M44" s="78">
        <f>PRODUCT($H$44,$J$44)</f>
        <v>0</v>
      </c>
      <c r="N44" s="78"/>
      <c r="O44" s="26" t="s">
        <v>21</v>
      </c>
      <c r="P44" s="9"/>
    </row>
    <row r="45" spans="2:16" ht="24" customHeight="1" x14ac:dyDescent="0.55000000000000004">
      <c r="B45" s="22"/>
      <c r="C45" s="70"/>
      <c r="D45" s="70"/>
      <c r="E45" s="70"/>
      <c r="F45" s="70"/>
      <c r="G45" s="70"/>
      <c r="H45" s="70"/>
      <c r="I45" s="70"/>
      <c r="J45" s="70"/>
      <c r="K45" s="22"/>
      <c r="L45" s="22"/>
      <c r="M45" s="21"/>
      <c r="N45" s="71">
        <f>SUM(M42:M44)</f>
        <v>0</v>
      </c>
      <c r="O45" s="71"/>
    </row>
    <row r="46" spans="2:16" ht="24" customHeight="1" x14ac:dyDescent="0.55000000000000004">
      <c r="B46" s="22"/>
      <c r="C46" s="51"/>
      <c r="D46" s="51"/>
      <c r="E46" s="51"/>
      <c r="F46" s="51"/>
      <c r="G46" s="51"/>
      <c r="H46" s="51"/>
      <c r="I46" s="51"/>
      <c r="J46" s="51"/>
      <c r="K46" s="22"/>
      <c r="L46" s="22"/>
      <c r="M46" s="21"/>
      <c r="N46" s="50"/>
      <c r="O46" s="50"/>
    </row>
    <row r="47" spans="2:16" ht="21.6" customHeight="1" x14ac:dyDescent="0.45">
      <c r="B47" s="72" t="s">
        <v>8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</row>
    <row r="48" spans="2:16" x14ac:dyDescent="0.45">
      <c r="B48" s="23" t="s">
        <v>69</v>
      </c>
      <c r="C48" s="23"/>
      <c r="D48" s="23"/>
      <c r="E48" s="23"/>
      <c r="F48" s="23"/>
      <c r="G48" s="25"/>
      <c r="H48" s="24" t="s">
        <v>29</v>
      </c>
      <c r="I48" s="25"/>
      <c r="J48" s="24" t="s">
        <v>7</v>
      </c>
      <c r="K48" s="24"/>
      <c r="L48" s="25"/>
      <c r="M48" s="74" t="s">
        <v>4</v>
      </c>
      <c r="N48" s="74"/>
      <c r="O48" s="25"/>
    </row>
    <row r="49" spans="2:15" ht="22.2" x14ac:dyDescent="0.45">
      <c r="B49" s="79"/>
      <c r="C49" s="79"/>
      <c r="D49" s="79"/>
      <c r="E49" s="79"/>
      <c r="F49" s="79"/>
      <c r="G49" s="79"/>
      <c r="H49" s="52" t="str">
        <f>IFERROR(VLOOKUP($B$49,B221:F223,5,FALSE),"")</f>
        <v/>
      </c>
      <c r="I49" s="28" t="s">
        <v>30</v>
      </c>
      <c r="J49" s="66"/>
      <c r="K49" s="32" t="s">
        <v>68</v>
      </c>
      <c r="L49" s="29" t="s">
        <v>3</v>
      </c>
      <c r="M49" s="78">
        <f>PRODUCT($H$49,$J$49)</f>
        <v>0</v>
      </c>
      <c r="N49" s="78"/>
      <c r="O49" s="29" t="s">
        <v>21</v>
      </c>
    </row>
    <row r="50" spans="2:15" ht="24" customHeight="1" x14ac:dyDescent="0.55000000000000004">
      <c r="E50" s="43"/>
      <c r="F50" s="22"/>
      <c r="G50" s="21"/>
      <c r="H50" s="22"/>
      <c r="I50" s="22"/>
      <c r="J50" s="21"/>
      <c r="K50" s="22"/>
      <c r="L50" s="22"/>
      <c r="M50" s="21"/>
      <c r="N50" s="71">
        <f t="shared" ref="N50" si="0">$M$49</f>
        <v>0</v>
      </c>
      <c r="O50" s="71"/>
    </row>
    <row r="51" spans="2:15" ht="24" customHeight="1" x14ac:dyDescent="0.45">
      <c r="N51" s="48"/>
      <c r="O51" s="48"/>
    </row>
    <row r="53" spans="2:15" ht="28.8" customHeight="1" thickBot="1" x14ac:dyDescent="0.5">
      <c r="K53" s="80" t="s">
        <v>73</v>
      </c>
      <c r="L53" s="80"/>
      <c r="M53" s="80"/>
      <c r="N53" s="81">
        <f>SUM(N31,N38,N45,N50)</f>
        <v>0</v>
      </c>
      <c r="O53" s="81"/>
    </row>
    <row r="54" spans="2:15" ht="18.600000000000001" thickTop="1" x14ac:dyDescent="0.45"/>
    <row r="55" spans="2:15" ht="21.6" customHeight="1" x14ac:dyDescent="0.45">
      <c r="B55" s="117" t="s">
        <v>110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</row>
    <row r="56" spans="2:15" ht="21.6" customHeight="1" x14ac:dyDescent="0.45">
      <c r="B56" s="72" t="s">
        <v>14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</row>
    <row r="57" spans="2:15" ht="21.6" customHeight="1" x14ac:dyDescent="0.45">
      <c r="B57" s="82" t="s">
        <v>83</v>
      </c>
      <c r="C57" s="82"/>
      <c r="D57" s="82" t="s">
        <v>84</v>
      </c>
      <c r="E57" s="82"/>
      <c r="F57" s="82" t="s">
        <v>120</v>
      </c>
      <c r="G57" s="82"/>
      <c r="H57" s="82" t="s">
        <v>121</v>
      </c>
      <c r="I57" s="82"/>
      <c r="J57" s="82" t="s">
        <v>122</v>
      </c>
      <c r="K57" s="82"/>
      <c r="L57" s="82" t="s">
        <v>12</v>
      </c>
      <c r="M57" s="82"/>
      <c r="N57" s="82" t="s">
        <v>13</v>
      </c>
      <c r="O57" s="82"/>
    </row>
    <row r="58" spans="2:15" ht="21.6" customHeight="1" x14ac:dyDescent="0.45">
      <c r="B58" s="93"/>
      <c r="C58" s="94"/>
      <c r="D58" s="91" t="s">
        <v>10</v>
      </c>
      <c r="E58" s="91"/>
      <c r="F58" s="113"/>
      <c r="G58" s="114"/>
      <c r="H58" s="129"/>
      <c r="I58" s="129"/>
      <c r="J58" s="129"/>
      <c r="K58" s="129"/>
      <c r="L58" s="83">
        <f>(D231*F58)+(E231*H58)+(F231*J58)</f>
        <v>0</v>
      </c>
      <c r="M58" s="84"/>
      <c r="N58" s="87">
        <f>L58+L59</f>
        <v>0</v>
      </c>
      <c r="O58" s="88"/>
    </row>
    <row r="59" spans="2:15" ht="21.6" customHeight="1" x14ac:dyDescent="0.45">
      <c r="B59" s="95"/>
      <c r="C59" s="96"/>
      <c r="D59" s="92" t="s">
        <v>11</v>
      </c>
      <c r="E59" s="92"/>
      <c r="F59" s="130"/>
      <c r="G59" s="131"/>
      <c r="H59" s="132"/>
      <c r="I59" s="132"/>
      <c r="J59" s="132"/>
      <c r="K59" s="132"/>
      <c r="L59" s="85">
        <f>(D232*F59)+(E232*H59)+(F232*J59)</f>
        <v>0</v>
      </c>
      <c r="M59" s="86"/>
      <c r="N59" s="89"/>
      <c r="O59" s="90"/>
    </row>
    <row r="60" spans="2:15" ht="21.6" customHeight="1" x14ac:dyDescent="0.45">
      <c r="B60" s="100"/>
      <c r="C60" s="101"/>
      <c r="D60" s="104" t="s">
        <v>10</v>
      </c>
      <c r="E60" s="104"/>
      <c r="F60" s="105"/>
      <c r="G60" s="106"/>
      <c r="H60" s="97"/>
      <c r="I60" s="97"/>
      <c r="J60" s="97"/>
      <c r="K60" s="97"/>
      <c r="L60" s="98">
        <f>(D231*F60)+(E231*H60)+(F231*J60)</f>
        <v>0</v>
      </c>
      <c r="M60" s="99"/>
      <c r="N60" s="148">
        <f>L60+L61</f>
        <v>0</v>
      </c>
      <c r="O60" s="149"/>
    </row>
    <row r="61" spans="2:15" ht="21.6" customHeight="1" x14ac:dyDescent="0.45">
      <c r="B61" s="102"/>
      <c r="C61" s="103"/>
      <c r="D61" s="152" t="s">
        <v>11</v>
      </c>
      <c r="E61" s="152"/>
      <c r="F61" s="153"/>
      <c r="G61" s="154"/>
      <c r="H61" s="155"/>
      <c r="I61" s="155"/>
      <c r="J61" s="155"/>
      <c r="K61" s="155"/>
      <c r="L61" s="115">
        <f>(D232*F61)+(E232*H61)+(F232*J61)</f>
        <v>0</v>
      </c>
      <c r="M61" s="116"/>
      <c r="N61" s="150"/>
      <c r="O61" s="151"/>
    </row>
    <row r="62" spans="2:15" ht="21.6" customHeight="1" x14ac:dyDescent="0.45">
      <c r="B62" s="93"/>
      <c r="C62" s="94"/>
      <c r="D62" s="121" t="s">
        <v>10</v>
      </c>
      <c r="E62" s="121"/>
      <c r="F62" s="122"/>
      <c r="G62" s="123"/>
      <c r="H62" s="124"/>
      <c r="I62" s="124"/>
      <c r="J62" s="124"/>
      <c r="K62" s="124"/>
      <c r="L62" s="125">
        <f>(D231*F62)+(E231*H62)+(F231*J62)</f>
        <v>0</v>
      </c>
      <c r="M62" s="126"/>
      <c r="N62" s="87">
        <f>L62+L63</f>
        <v>0</v>
      </c>
      <c r="O62" s="88"/>
    </row>
    <row r="63" spans="2:15" ht="21.6" customHeight="1" x14ac:dyDescent="0.45">
      <c r="B63" s="95"/>
      <c r="C63" s="96"/>
      <c r="D63" s="104" t="s">
        <v>11</v>
      </c>
      <c r="E63" s="104"/>
      <c r="F63" s="105"/>
      <c r="G63" s="106"/>
      <c r="H63" s="97"/>
      <c r="I63" s="97"/>
      <c r="J63" s="97"/>
      <c r="K63" s="97"/>
      <c r="L63" s="98">
        <f>(D232*F63)+(E232*H63)+(F232*J63)</f>
        <v>0</v>
      </c>
      <c r="M63" s="99"/>
      <c r="N63" s="89"/>
      <c r="O63" s="90"/>
    </row>
    <row r="64" spans="2:15" ht="21.6" customHeight="1" x14ac:dyDescent="0.45">
      <c r="B64" s="93"/>
      <c r="C64" s="94"/>
      <c r="D64" s="121" t="s">
        <v>10</v>
      </c>
      <c r="E64" s="121"/>
      <c r="F64" s="122"/>
      <c r="G64" s="123"/>
      <c r="H64" s="124"/>
      <c r="I64" s="124"/>
      <c r="J64" s="124"/>
      <c r="K64" s="124"/>
      <c r="L64" s="125">
        <f>(D231*F64)+(E231*H64)+(F231*J64)</f>
        <v>0</v>
      </c>
      <c r="M64" s="126"/>
      <c r="N64" s="87">
        <f>L64+L65</f>
        <v>0</v>
      </c>
      <c r="O64" s="88"/>
    </row>
    <row r="65" spans="2:16" ht="21.6" customHeight="1" x14ac:dyDescent="0.45">
      <c r="B65" s="95"/>
      <c r="C65" s="96"/>
      <c r="D65" s="104" t="s">
        <v>11</v>
      </c>
      <c r="E65" s="104"/>
      <c r="F65" s="105"/>
      <c r="G65" s="106"/>
      <c r="H65" s="97"/>
      <c r="I65" s="97"/>
      <c r="J65" s="97"/>
      <c r="K65" s="97"/>
      <c r="L65" s="98">
        <f>(D232*F65)+(E232*H65)+(F232*J65)</f>
        <v>0</v>
      </c>
      <c r="M65" s="99"/>
      <c r="N65" s="127"/>
      <c r="O65" s="128"/>
    </row>
    <row r="66" spans="2:16" ht="24" customHeight="1" x14ac:dyDescent="0.55000000000000004">
      <c r="E66" s="43"/>
      <c r="F66" s="22"/>
      <c r="G66" s="21"/>
      <c r="H66" s="22"/>
      <c r="I66" s="22"/>
      <c r="J66" s="21"/>
      <c r="K66" s="22"/>
      <c r="L66" s="22"/>
      <c r="M66" s="21"/>
      <c r="N66" s="71">
        <f>SUM(N58:O65)</f>
        <v>0</v>
      </c>
      <c r="O66" s="71"/>
    </row>
    <row r="68" spans="2:16" x14ac:dyDescent="0.45">
      <c r="B68" s="72" t="s">
        <v>15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</row>
    <row r="69" spans="2:16" x14ac:dyDescent="0.45">
      <c r="B69" s="23"/>
      <c r="C69" s="23" t="s">
        <v>16</v>
      </c>
      <c r="D69" s="23"/>
      <c r="E69" s="23"/>
      <c r="F69" s="23"/>
      <c r="G69" s="25"/>
      <c r="H69" s="24" t="s">
        <v>29</v>
      </c>
      <c r="I69" s="25"/>
      <c r="J69" s="24" t="s">
        <v>86</v>
      </c>
      <c r="K69" s="24"/>
      <c r="L69" s="25"/>
      <c r="M69" s="74" t="s">
        <v>4</v>
      </c>
      <c r="N69" s="74"/>
      <c r="O69" s="25"/>
    </row>
    <row r="70" spans="2:16" ht="21" customHeight="1" x14ac:dyDescent="0.45">
      <c r="B70" s="54"/>
      <c r="C70" s="156"/>
      <c r="D70" s="156"/>
      <c r="E70" s="156"/>
      <c r="F70" s="156"/>
      <c r="G70" s="156"/>
      <c r="H70" s="56" t="str">
        <f>IFERROR(VLOOKUP($C$70,H207:L216,4,FALSE),"")</f>
        <v/>
      </c>
      <c r="I70" s="28" t="s">
        <v>30</v>
      </c>
      <c r="J70" s="66"/>
      <c r="K70" s="53" t="str">
        <f>IFERROR(VLOOKUP($C$70,H207:L216,5,FALSE),"")</f>
        <v/>
      </c>
      <c r="L70" s="29" t="s">
        <v>3</v>
      </c>
      <c r="M70" s="78">
        <f>PRODUCT($H$70,$J$70)</f>
        <v>0</v>
      </c>
      <c r="N70" s="78"/>
      <c r="O70" s="29" t="s">
        <v>21</v>
      </c>
      <c r="P70" s="9"/>
    </row>
    <row r="71" spans="2:16" ht="21" customHeight="1" x14ac:dyDescent="0.45">
      <c r="B71" s="55"/>
      <c r="C71" s="156"/>
      <c r="D71" s="156"/>
      <c r="E71" s="156"/>
      <c r="F71" s="156"/>
      <c r="G71" s="156"/>
      <c r="H71" s="56" t="str">
        <f>IFERROR(VLOOKUP($C$71,H207:L216,4,FALSE),"")</f>
        <v/>
      </c>
      <c r="I71" s="31" t="s">
        <v>30</v>
      </c>
      <c r="J71" s="67"/>
      <c r="K71" s="53" t="str">
        <f>IFERROR(VLOOKUP($C$71,H207:L216,5,FALSE),"")</f>
        <v/>
      </c>
      <c r="L71" s="26" t="s">
        <v>3</v>
      </c>
      <c r="M71" s="78">
        <f>PRODUCT($H$71,$J$71)</f>
        <v>0</v>
      </c>
      <c r="N71" s="78"/>
      <c r="O71" s="26" t="s">
        <v>21</v>
      </c>
      <c r="P71" s="9"/>
    </row>
    <row r="72" spans="2:16" ht="21" customHeight="1" x14ac:dyDescent="0.45">
      <c r="B72" s="55"/>
      <c r="C72" s="156"/>
      <c r="D72" s="156"/>
      <c r="E72" s="156"/>
      <c r="F72" s="156"/>
      <c r="G72" s="156"/>
      <c r="H72" s="56" t="str">
        <f>IFERROR(VLOOKUP($C$72,H207:L216,4,FALSE),"")</f>
        <v/>
      </c>
      <c r="I72" s="31" t="s">
        <v>30</v>
      </c>
      <c r="J72" s="67"/>
      <c r="K72" s="53" t="str">
        <f>IFERROR(VLOOKUP($C$72,H207:L216,5,FALSE),"")</f>
        <v/>
      </c>
      <c r="L72" s="26" t="s">
        <v>3</v>
      </c>
      <c r="M72" s="78">
        <f>PRODUCT($H$72,$J$72)</f>
        <v>0</v>
      </c>
      <c r="N72" s="78"/>
      <c r="O72" s="26" t="s">
        <v>21</v>
      </c>
      <c r="P72" s="9"/>
    </row>
    <row r="73" spans="2:16" ht="21" customHeight="1" x14ac:dyDescent="0.45">
      <c r="B73" s="55"/>
      <c r="C73" s="156"/>
      <c r="D73" s="156"/>
      <c r="E73" s="156"/>
      <c r="F73" s="156"/>
      <c r="G73" s="156"/>
      <c r="H73" s="56" t="str">
        <f>IFERROR(VLOOKUP($C$73,H207:L216,4,FALSE),"")</f>
        <v/>
      </c>
      <c r="I73" s="31" t="s">
        <v>30</v>
      </c>
      <c r="J73" s="67"/>
      <c r="K73" s="53" t="str">
        <f>IFERROR(VLOOKUP($C$73,H207:L216,5,FALSE),"")</f>
        <v/>
      </c>
      <c r="L73" s="26" t="s">
        <v>3</v>
      </c>
      <c r="M73" s="78">
        <f>PRODUCT($H$73,$J$73)</f>
        <v>0</v>
      </c>
      <c r="N73" s="78"/>
      <c r="O73" s="26" t="s">
        <v>21</v>
      </c>
      <c r="P73" s="9"/>
    </row>
    <row r="74" spans="2:16" ht="24" customHeight="1" x14ac:dyDescent="0.55000000000000004">
      <c r="B74" s="157" t="s">
        <v>117</v>
      </c>
      <c r="C74" s="157"/>
      <c r="D74" s="157"/>
      <c r="E74" s="157"/>
      <c r="F74" s="157"/>
      <c r="G74" s="157"/>
      <c r="H74" s="157"/>
      <c r="I74" s="157"/>
      <c r="J74" s="157"/>
      <c r="K74" s="22"/>
      <c r="L74" s="22"/>
      <c r="M74" s="21"/>
      <c r="N74" s="71">
        <f>SUM(M70:N73)</f>
        <v>0</v>
      </c>
      <c r="O74" s="71"/>
    </row>
    <row r="76" spans="2:16" x14ac:dyDescent="0.45">
      <c r="B76" s="72" t="s">
        <v>85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</row>
    <row r="77" spans="2:16" x14ac:dyDescent="0.45">
      <c r="B77" s="23"/>
      <c r="C77" s="23" t="s">
        <v>106</v>
      </c>
      <c r="D77" s="23"/>
      <c r="E77" s="23"/>
      <c r="F77" s="23"/>
      <c r="G77" s="25"/>
      <c r="H77" s="24" t="s">
        <v>29</v>
      </c>
      <c r="I77" s="25"/>
      <c r="J77" s="24" t="s">
        <v>86</v>
      </c>
      <c r="K77" s="24"/>
      <c r="L77" s="25"/>
      <c r="M77" s="74" t="s">
        <v>4</v>
      </c>
      <c r="N77" s="74"/>
      <c r="O77" s="25"/>
    </row>
    <row r="78" spans="2:16" ht="21" customHeight="1" x14ac:dyDescent="0.45">
      <c r="B78" s="54"/>
      <c r="C78" s="156"/>
      <c r="D78" s="156"/>
      <c r="E78" s="156"/>
      <c r="F78" s="156"/>
      <c r="G78" s="156"/>
      <c r="H78" s="56" t="str">
        <f>IFERROR(VLOOKUP($C$78,H221:L228,4,FALSE),"")</f>
        <v/>
      </c>
      <c r="I78" s="28" t="s">
        <v>30</v>
      </c>
      <c r="J78" s="66"/>
      <c r="K78" s="53" t="str">
        <f>IFERROR(VLOOKUP($C$78,H221:L228,5,FALSE),"")</f>
        <v/>
      </c>
      <c r="L78" s="29" t="s">
        <v>3</v>
      </c>
      <c r="M78" s="78">
        <f>PRODUCT($H$78,$J$78)</f>
        <v>0</v>
      </c>
      <c r="N78" s="78"/>
      <c r="O78" s="29" t="s">
        <v>21</v>
      </c>
      <c r="P78" s="9"/>
    </row>
    <row r="79" spans="2:16" ht="21" customHeight="1" x14ac:dyDescent="0.45">
      <c r="B79" s="55"/>
      <c r="C79" s="156"/>
      <c r="D79" s="156"/>
      <c r="E79" s="156"/>
      <c r="F79" s="156"/>
      <c r="G79" s="156"/>
      <c r="H79" s="56" t="str">
        <f>IFERROR(VLOOKUP($C$79,H221:L228,4,FALSE),"")</f>
        <v/>
      </c>
      <c r="I79" s="31" t="s">
        <v>30</v>
      </c>
      <c r="J79" s="67"/>
      <c r="K79" s="53" t="str">
        <f>IFERROR(VLOOKUP($C$79,H221:L228,5,FALSE),"")</f>
        <v/>
      </c>
      <c r="L79" s="26" t="s">
        <v>3</v>
      </c>
      <c r="M79" s="78">
        <f>PRODUCT($H$79,$J$79)</f>
        <v>0</v>
      </c>
      <c r="N79" s="78"/>
      <c r="O79" s="26" t="s">
        <v>21</v>
      </c>
      <c r="P79" s="9"/>
    </row>
    <row r="80" spans="2:16" ht="21" customHeight="1" x14ac:dyDescent="0.45">
      <c r="B80" s="55"/>
      <c r="C80" s="156"/>
      <c r="D80" s="156"/>
      <c r="E80" s="156"/>
      <c r="F80" s="156"/>
      <c r="G80" s="156"/>
      <c r="H80" s="56" t="str">
        <f>IFERROR(VLOOKUP($C$80,H221:L228,4,FALSE),"")</f>
        <v/>
      </c>
      <c r="I80" s="31" t="s">
        <v>30</v>
      </c>
      <c r="J80" s="67"/>
      <c r="K80" s="53" t="str">
        <f>IFERROR(VLOOKUP($C$80,H221:L228,5,FALSE),"")</f>
        <v/>
      </c>
      <c r="L80" s="26" t="s">
        <v>3</v>
      </c>
      <c r="M80" s="78">
        <f>PRODUCT($H$80,$J$80)</f>
        <v>0</v>
      </c>
      <c r="N80" s="78"/>
      <c r="O80" s="26" t="s">
        <v>21</v>
      </c>
      <c r="P80" s="9"/>
    </row>
    <row r="81" spans="2:16" ht="21" customHeight="1" x14ac:dyDescent="0.45">
      <c r="B81" s="55"/>
      <c r="C81" s="156"/>
      <c r="D81" s="156"/>
      <c r="E81" s="156"/>
      <c r="F81" s="156"/>
      <c r="G81" s="156"/>
      <c r="H81" s="56" t="str">
        <f>IFERROR(VLOOKUP($C$81,H221:L228,4,FALSE),"")</f>
        <v/>
      </c>
      <c r="I81" s="31" t="s">
        <v>30</v>
      </c>
      <c r="J81" s="67"/>
      <c r="K81" s="53" t="str">
        <f>IFERROR(VLOOKUP($C$81,H221:L228,5,FALSE),"")</f>
        <v/>
      </c>
      <c r="L81" s="26" t="s">
        <v>3</v>
      </c>
      <c r="M81" s="78">
        <f>PRODUCT($H$81,$J$81)</f>
        <v>0</v>
      </c>
      <c r="N81" s="78"/>
      <c r="O81" s="26" t="s">
        <v>21</v>
      </c>
      <c r="P81" s="9"/>
    </row>
    <row r="82" spans="2:16" ht="24" customHeight="1" x14ac:dyDescent="0.55000000000000004">
      <c r="B82" s="157" t="s">
        <v>117</v>
      </c>
      <c r="C82" s="157"/>
      <c r="D82" s="157"/>
      <c r="E82" s="157"/>
      <c r="F82" s="157"/>
      <c r="G82" s="157"/>
      <c r="H82" s="157"/>
      <c r="I82" s="157"/>
      <c r="J82" s="157"/>
      <c r="K82" s="22"/>
      <c r="L82" s="22"/>
      <c r="M82" s="21"/>
      <c r="N82" s="71">
        <f>SUM(M78:N81)</f>
        <v>0</v>
      </c>
      <c r="O82" s="71"/>
    </row>
    <row r="84" spans="2:16" ht="28.8" customHeight="1" thickBot="1" x14ac:dyDescent="0.5">
      <c r="K84" s="80" t="s">
        <v>107</v>
      </c>
      <c r="L84" s="80"/>
      <c r="M84" s="80"/>
      <c r="N84" s="81">
        <f>SUM(N82,N74,N66)</f>
        <v>0</v>
      </c>
      <c r="O84" s="81"/>
    </row>
    <row r="85" spans="2:16" ht="28.2" customHeight="1" thickTop="1" thickBot="1" x14ac:dyDescent="0.5"/>
    <row r="86" spans="2:16" ht="38.4" customHeight="1" thickTop="1" thickBot="1" x14ac:dyDescent="1">
      <c r="D86" s="58"/>
      <c r="E86" s="77" t="s">
        <v>108</v>
      </c>
      <c r="F86" s="77"/>
      <c r="G86" s="77"/>
      <c r="H86" s="77"/>
      <c r="I86" s="77"/>
      <c r="J86" s="77"/>
      <c r="K86" s="77"/>
      <c r="L86" s="75">
        <f>N23+N53+N84</f>
        <v>0</v>
      </c>
      <c r="M86" s="75"/>
      <c r="N86" s="75"/>
      <c r="O86" s="76"/>
    </row>
    <row r="87" spans="2:16" ht="18.600000000000001" thickTop="1" x14ac:dyDescent="0.45"/>
    <row r="165" spans="1:13" x14ac:dyDescent="0.45">
      <c r="B165" t="s">
        <v>33</v>
      </c>
    </row>
    <row r="166" spans="1:13" x14ac:dyDescent="0.45">
      <c r="B166" t="s">
        <v>34</v>
      </c>
      <c r="H166">
        <v>280</v>
      </c>
    </row>
    <row r="167" spans="1:13" x14ac:dyDescent="0.45">
      <c r="B167" t="s">
        <v>35</v>
      </c>
      <c r="H167">
        <v>280</v>
      </c>
    </row>
    <row r="168" spans="1:13" x14ac:dyDescent="0.45">
      <c r="B168" t="s">
        <v>36</v>
      </c>
    </row>
    <row r="169" spans="1:13" x14ac:dyDescent="0.45">
      <c r="B169" t="s">
        <v>37</v>
      </c>
      <c r="H169">
        <v>280</v>
      </c>
    </row>
    <row r="170" spans="1:13" x14ac:dyDescent="0.45">
      <c r="B170" t="s">
        <v>38</v>
      </c>
      <c r="H170">
        <v>280</v>
      </c>
    </row>
    <row r="171" spans="1:13" x14ac:dyDescent="0.45">
      <c r="B171" t="s">
        <v>39</v>
      </c>
    </row>
    <row r="172" spans="1:13" x14ac:dyDescent="0.45">
      <c r="B172" t="s">
        <v>40</v>
      </c>
      <c r="H172">
        <v>280</v>
      </c>
    </row>
    <row r="173" spans="1:13" x14ac:dyDescent="0.45">
      <c r="B173" t="s">
        <v>41</v>
      </c>
      <c r="H173">
        <v>280</v>
      </c>
    </row>
    <row r="176" spans="1:13" x14ac:dyDescent="0.45">
      <c r="A176" t="s">
        <v>45</v>
      </c>
      <c r="G176"/>
      <c r="J176"/>
      <c r="M176"/>
    </row>
    <row r="177" spans="2:13" x14ac:dyDescent="0.45">
      <c r="B177" t="s">
        <v>48</v>
      </c>
      <c r="G177"/>
      <c r="H177">
        <v>330</v>
      </c>
      <c r="J177" t="s">
        <v>44</v>
      </c>
      <c r="M177"/>
    </row>
    <row r="178" spans="2:13" x14ac:dyDescent="0.45">
      <c r="B178" t="s">
        <v>49</v>
      </c>
      <c r="G178"/>
      <c r="H178">
        <v>190</v>
      </c>
      <c r="J178" t="s">
        <v>43</v>
      </c>
      <c r="M178"/>
    </row>
    <row r="179" spans="2:13" x14ac:dyDescent="0.45">
      <c r="B179" t="s">
        <v>46</v>
      </c>
      <c r="G179"/>
      <c r="H179">
        <v>640</v>
      </c>
      <c r="J179" t="s">
        <v>44</v>
      </c>
      <c r="M179"/>
    </row>
    <row r="180" spans="2:13" x14ac:dyDescent="0.45">
      <c r="B180" t="s">
        <v>47</v>
      </c>
      <c r="G180"/>
      <c r="H180">
        <v>370</v>
      </c>
      <c r="J180" t="s">
        <v>43</v>
      </c>
      <c r="M180"/>
    </row>
    <row r="181" spans="2:13" x14ac:dyDescent="0.45">
      <c r="G181"/>
      <c r="J181"/>
      <c r="M181"/>
    </row>
    <row r="182" spans="2:13" x14ac:dyDescent="0.45">
      <c r="G182"/>
      <c r="J182"/>
      <c r="M182"/>
    </row>
    <row r="183" spans="2:13" x14ac:dyDescent="0.45">
      <c r="C183" s="7" t="s">
        <v>54</v>
      </c>
      <c r="D183" s="35" t="s">
        <v>42</v>
      </c>
      <c r="E183" s="7" t="s">
        <v>54</v>
      </c>
      <c r="F183" s="35" t="s">
        <v>42</v>
      </c>
      <c r="G183" s="36"/>
      <c r="J183"/>
    </row>
    <row r="184" spans="2:13" x14ac:dyDescent="0.45">
      <c r="B184" t="s">
        <v>22</v>
      </c>
      <c r="C184">
        <v>150</v>
      </c>
      <c r="D184">
        <v>300</v>
      </c>
      <c r="E184">
        <v>150</v>
      </c>
      <c r="F184">
        <v>300</v>
      </c>
      <c r="G184" t="s">
        <v>23</v>
      </c>
      <c r="J184"/>
      <c r="M184"/>
    </row>
    <row r="185" spans="2:13" x14ac:dyDescent="0.45">
      <c r="B185" t="s">
        <v>24</v>
      </c>
      <c r="C185">
        <v>200</v>
      </c>
      <c r="D185">
        <v>390</v>
      </c>
      <c r="E185">
        <v>200</v>
      </c>
      <c r="F185">
        <v>390</v>
      </c>
      <c r="G185" t="s">
        <v>23</v>
      </c>
      <c r="J185"/>
      <c r="M185"/>
    </row>
    <row r="186" spans="2:13" x14ac:dyDescent="0.45">
      <c r="B186" t="s">
        <v>25</v>
      </c>
      <c r="C186">
        <v>240</v>
      </c>
      <c r="D186">
        <v>460</v>
      </c>
      <c r="E186">
        <v>240</v>
      </c>
      <c r="F186">
        <v>460</v>
      </c>
      <c r="G186" t="s">
        <v>23</v>
      </c>
      <c r="J186"/>
      <c r="M186"/>
    </row>
    <row r="187" spans="2:13" x14ac:dyDescent="0.45">
      <c r="B187" t="s">
        <v>26</v>
      </c>
      <c r="C187">
        <v>320</v>
      </c>
      <c r="D187">
        <v>610</v>
      </c>
      <c r="E187">
        <v>320</v>
      </c>
      <c r="F187">
        <v>610</v>
      </c>
      <c r="G187" t="s">
        <v>23</v>
      </c>
      <c r="J187"/>
      <c r="M187"/>
    </row>
    <row r="188" spans="2:13" x14ac:dyDescent="0.45">
      <c r="B188" t="s">
        <v>28</v>
      </c>
      <c r="C188">
        <v>240</v>
      </c>
      <c r="D188">
        <v>470</v>
      </c>
      <c r="E188">
        <v>240</v>
      </c>
      <c r="F188">
        <v>470</v>
      </c>
      <c r="G188" t="s">
        <v>23</v>
      </c>
      <c r="J188"/>
      <c r="M188"/>
    </row>
    <row r="189" spans="2:13" x14ac:dyDescent="0.45">
      <c r="G189"/>
      <c r="J189"/>
      <c r="M189"/>
    </row>
    <row r="207" spans="2:12" x14ac:dyDescent="0.45">
      <c r="B207" t="s">
        <v>60</v>
      </c>
      <c r="E207">
        <v>300</v>
      </c>
      <c r="H207" t="s">
        <v>87</v>
      </c>
      <c r="K207">
        <v>530</v>
      </c>
      <c r="L207" t="s">
        <v>88</v>
      </c>
    </row>
    <row r="208" spans="2:12" x14ac:dyDescent="0.45">
      <c r="B208" t="s">
        <v>56</v>
      </c>
      <c r="E208">
        <v>850</v>
      </c>
      <c r="H208" t="s">
        <v>105</v>
      </c>
      <c r="K208">
        <v>550</v>
      </c>
      <c r="L208" t="s">
        <v>88</v>
      </c>
    </row>
    <row r="209" spans="2:12" x14ac:dyDescent="0.45">
      <c r="B209" t="s">
        <v>65</v>
      </c>
      <c r="E209">
        <v>200</v>
      </c>
      <c r="H209" t="s">
        <v>89</v>
      </c>
      <c r="K209">
        <v>500</v>
      </c>
      <c r="L209" t="s">
        <v>88</v>
      </c>
    </row>
    <row r="210" spans="2:12" x14ac:dyDescent="0.45">
      <c r="B210" t="s">
        <v>64</v>
      </c>
      <c r="E210">
        <v>300</v>
      </c>
      <c r="H210" t="s">
        <v>90</v>
      </c>
      <c r="K210">
        <v>600</v>
      </c>
      <c r="L210" t="s">
        <v>88</v>
      </c>
    </row>
    <row r="211" spans="2:12" x14ac:dyDescent="0.45">
      <c r="B211" t="s">
        <v>61</v>
      </c>
      <c r="E211">
        <v>500</v>
      </c>
      <c r="H211" t="s">
        <v>91</v>
      </c>
      <c r="K211">
        <v>500</v>
      </c>
      <c r="L211" t="s">
        <v>88</v>
      </c>
    </row>
    <row r="212" spans="2:12" x14ac:dyDescent="0.45">
      <c r="B212" t="s">
        <v>57</v>
      </c>
      <c r="E212">
        <v>300</v>
      </c>
      <c r="H212" t="s">
        <v>92</v>
      </c>
      <c r="K212">
        <v>600</v>
      </c>
      <c r="L212" t="s">
        <v>88</v>
      </c>
    </row>
    <row r="213" spans="2:12" x14ac:dyDescent="0.45">
      <c r="B213" t="s">
        <v>59</v>
      </c>
      <c r="E213">
        <v>400</v>
      </c>
      <c r="H213" t="s">
        <v>93</v>
      </c>
      <c r="K213">
        <v>500</v>
      </c>
      <c r="L213" t="s">
        <v>88</v>
      </c>
    </row>
    <row r="214" spans="2:12" x14ac:dyDescent="0.45">
      <c r="B214" t="s">
        <v>66</v>
      </c>
      <c r="E214">
        <v>300</v>
      </c>
      <c r="H214" t="s">
        <v>94</v>
      </c>
      <c r="K214">
        <v>180</v>
      </c>
      <c r="L214" t="s">
        <v>88</v>
      </c>
    </row>
    <row r="215" spans="2:12" x14ac:dyDescent="0.45">
      <c r="B215" t="s">
        <v>62</v>
      </c>
      <c r="E215">
        <v>300</v>
      </c>
      <c r="H215" t="s">
        <v>103</v>
      </c>
      <c r="K215">
        <v>500</v>
      </c>
      <c r="L215" t="s">
        <v>78</v>
      </c>
    </row>
    <row r="216" spans="2:12" x14ac:dyDescent="0.45">
      <c r="B216" t="s">
        <v>63</v>
      </c>
      <c r="E216">
        <v>300</v>
      </c>
      <c r="H216" t="s">
        <v>116</v>
      </c>
      <c r="K216">
        <v>100</v>
      </c>
      <c r="L216" t="s">
        <v>78</v>
      </c>
    </row>
    <row r="217" spans="2:12" x14ac:dyDescent="0.45">
      <c r="B217" t="s">
        <v>58</v>
      </c>
      <c r="E217">
        <v>300</v>
      </c>
    </row>
    <row r="221" spans="2:12" x14ac:dyDescent="0.45">
      <c r="B221" t="s">
        <v>70</v>
      </c>
      <c r="F221">
        <v>3500</v>
      </c>
      <c r="H221" t="s">
        <v>95</v>
      </c>
      <c r="K221">
        <v>430</v>
      </c>
      <c r="L221" t="s">
        <v>88</v>
      </c>
    </row>
    <row r="222" spans="2:12" x14ac:dyDescent="0.45">
      <c r="B222" t="s">
        <v>71</v>
      </c>
      <c r="F222">
        <v>4600</v>
      </c>
      <c r="H222" t="s">
        <v>96</v>
      </c>
      <c r="K222">
        <v>530</v>
      </c>
      <c r="L222" t="s">
        <v>88</v>
      </c>
    </row>
    <row r="223" spans="2:12" x14ac:dyDescent="0.45">
      <c r="B223" t="s">
        <v>72</v>
      </c>
      <c r="F223">
        <v>5700</v>
      </c>
      <c r="H223" t="s">
        <v>97</v>
      </c>
      <c r="K223">
        <v>580</v>
      </c>
      <c r="L223" t="s">
        <v>88</v>
      </c>
    </row>
    <row r="224" spans="2:12" x14ac:dyDescent="0.45">
      <c r="H224" t="s">
        <v>98</v>
      </c>
      <c r="K224">
        <v>680</v>
      </c>
      <c r="L224" t="s">
        <v>88</v>
      </c>
    </row>
    <row r="225" spans="2:12" x14ac:dyDescent="0.45">
      <c r="H225" t="s">
        <v>99</v>
      </c>
      <c r="K225">
        <v>730</v>
      </c>
      <c r="L225" t="s">
        <v>88</v>
      </c>
    </row>
    <row r="226" spans="2:12" x14ac:dyDescent="0.45">
      <c r="B226" t="s">
        <v>82</v>
      </c>
      <c r="E226">
        <v>500</v>
      </c>
      <c r="F226" t="s">
        <v>78</v>
      </c>
      <c r="H226" t="s">
        <v>100</v>
      </c>
      <c r="K226">
        <v>150</v>
      </c>
      <c r="L226" t="s">
        <v>104</v>
      </c>
    </row>
    <row r="227" spans="2:12" x14ac:dyDescent="0.45">
      <c r="B227" t="s">
        <v>76</v>
      </c>
      <c r="E227">
        <v>200</v>
      </c>
      <c r="F227" t="s">
        <v>79</v>
      </c>
      <c r="H227" t="s">
        <v>101</v>
      </c>
      <c r="K227">
        <v>180</v>
      </c>
      <c r="L227" t="s">
        <v>104</v>
      </c>
    </row>
    <row r="228" spans="2:12" x14ac:dyDescent="0.45">
      <c r="B228" t="s">
        <v>77</v>
      </c>
      <c r="E228">
        <v>100</v>
      </c>
      <c r="F228" t="s">
        <v>80</v>
      </c>
      <c r="H228" t="s">
        <v>102</v>
      </c>
      <c r="K228">
        <v>180</v>
      </c>
      <c r="L228" t="s">
        <v>104</v>
      </c>
    </row>
    <row r="231" spans="2:12" x14ac:dyDescent="0.45">
      <c r="B231" t="s">
        <v>10</v>
      </c>
      <c r="D231">
        <v>500</v>
      </c>
      <c r="E231">
        <v>630</v>
      </c>
      <c r="F231">
        <v>800</v>
      </c>
    </row>
    <row r="232" spans="2:12" x14ac:dyDescent="0.45">
      <c r="B232" t="s">
        <v>11</v>
      </c>
      <c r="D232">
        <v>510</v>
      </c>
      <c r="E232">
        <v>650</v>
      </c>
      <c r="F232">
        <v>820</v>
      </c>
    </row>
  </sheetData>
  <sheetProtection algorithmName="SHA-512" hashValue="E+CM3F3DCIZerA61jp10sI3PeA/JSEC+dxniwbHxqjazA01c1c0G64QG7PXpa/ZS2cTNO+jfGEQ6g4KchLrPXw==" saltValue="lQAeQ1p8narg9XTHLvGg/w==" spinCount="100000" sheet="1" selectLockedCells="1"/>
  <sortState xmlns:xlrd2="http://schemas.microsoft.com/office/spreadsheetml/2017/richdata2" ref="A207:V218">
    <sortCondition ref="B207:B218"/>
  </sortState>
  <mergeCells count="144">
    <mergeCell ref="C78:G78"/>
    <mergeCell ref="M78:N78"/>
    <mergeCell ref="C79:G79"/>
    <mergeCell ref="M79:N79"/>
    <mergeCell ref="C80:G80"/>
    <mergeCell ref="M80:N80"/>
    <mergeCell ref="C81:G81"/>
    <mergeCell ref="M81:N81"/>
    <mergeCell ref="B82:J82"/>
    <mergeCell ref="N82:O82"/>
    <mergeCell ref="C72:G72"/>
    <mergeCell ref="M71:N71"/>
    <mergeCell ref="C73:G73"/>
    <mergeCell ref="M72:N72"/>
    <mergeCell ref="N74:O74"/>
    <mergeCell ref="M73:N73"/>
    <mergeCell ref="B74:J74"/>
    <mergeCell ref="C70:G70"/>
    <mergeCell ref="C71:G71"/>
    <mergeCell ref="M41:N41"/>
    <mergeCell ref="C42:G42"/>
    <mergeCell ref="M42:N42"/>
    <mergeCell ref="C43:G43"/>
    <mergeCell ref="M43:N43"/>
    <mergeCell ref="C44:G44"/>
    <mergeCell ref="B55:O55"/>
    <mergeCell ref="B56:O56"/>
    <mergeCell ref="B68:O68"/>
    <mergeCell ref="J62:K62"/>
    <mergeCell ref="L62:M62"/>
    <mergeCell ref="N62:O63"/>
    <mergeCell ref="D63:E63"/>
    <mergeCell ref="F63:G63"/>
    <mergeCell ref="H63:I63"/>
    <mergeCell ref="J65:K65"/>
    <mergeCell ref="L65:M65"/>
    <mergeCell ref="B62:C63"/>
    <mergeCell ref="D62:E62"/>
    <mergeCell ref="F62:G62"/>
    <mergeCell ref="N60:O61"/>
    <mergeCell ref="D61:E61"/>
    <mergeCell ref="F61:G61"/>
    <mergeCell ref="H61:I61"/>
    <mergeCell ref="J61:K61"/>
    <mergeCell ref="N66:O66"/>
    <mergeCell ref="M69:N69"/>
    <mergeCell ref="M70:N70"/>
    <mergeCell ref="B47:O47"/>
    <mergeCell ref="H58:I58"/>
    <mergeCell ref="J58:K58"/>
    <mergeCell ref="F59:G59"/>
    <mergeCell ref="H59:I59"/>
    <mergeCell ref="J59:K59"/>
    <mergeCell ref="H62:I62"/>
    <mergeCell ref="N14:O14"/>
    <mergeCell ref="N21:O21"/>
    <mergeCell ref="B19:D19"/>
    <mergeCell ref="B20:D20"/>
    <mergeCell ref="B18:D18"/>
    <mergeCell ref="B30:D30"/>
    <mergeCell ref="N23:O23"/>
    <mergeCell ref="K23:M23"/>
    <mergeCell ref="E20:G20"/>
    <mergeCell ref="M20:N20"/>
    <mergeCell ref="M28:N28"/>
    <mergeCell ref="M29:N29"/>
    <mergeCell ref="M30:N30"/>
    <mergeCell ref="M18:N18"/>
    <mergeCell ref="E18:G18"/>
    <mergeCell ref="E19:G19"/>
    <mergeCell ref="M19:N19"/>
    <mergeCell ref="M44:N44"/>
    <mergeCell ref="D57:E57"/>
    <mergeCell ref="F57:G57"/>
    <mergeCell ref="H57:I57"/>
    <mergeCell ref="J57:K57"/>
    <mergeCell ref="F58:G58"/>
    <mergeCell ref="L61:M61"/>
    <mergeCell ref="B76:O76"/>
    <mergeCell ref="B26:O26"/>
    <mergeCell ref="B4:H4"/>
    <mergeCell ref="B27:O27"/>
    <mergeCell ref="B33:O33"/>
    <mergeCell ref="B13:E13"/>
    <mergeCell ref="M12:N12"/>
    <mergeCell ref="M11:N11"/>
    <mergeCell ref="B64:C65"/>
    <mergeCell ref="D64:E64"/>
    <mergeCell ref="F64:G64"/>
    <mergeCell ref="H64:I64"/>
    <mergeCell ref="J64:K64"/>
    <mergeCell ref="L64:M64"/>
    <mergeCell ref="N64:O65"/>
    <mergeCell ref="D65:E65"/>
    <mergeCell ref="F65:G65"/>
    <mergeCell ref="H65:I65"/>
    <mergeCell ref="J63:K63"/>
    <mergeCell ref="L63:M63"/>
    <mergeCell ref="B60:C61"/>
    <mergeCell ref="D60:E60"/>
    <mergeCell ref="F60:G60"/>
    <mergeCell ref="H60:I60"/>
    <mergeCell ref="J60:K60"/>
    <mergeCell ref="L60:M60"/>
    <mergeCell ref="B2:O2"/>
    <mergeCell ref="B29:D29"/>
    <mergeCell ref="M34:N34"/>
    <mergeCell ref="M35:N35"/>
    <mergeCell ref="M36:N36"/>
    <mergeCell ref="N38:O38"/>
    <mergeCell ref="M48:N48"/>
    <mergeCell ref="N31:O31"/>
    <mergeCell ref="C35:G35"/>
    <mergeCell ref="C36:G36"/>
    <mergeCell ref="C37:G37"/>
    <mergeCell ref="M37:N37"/>
    <mergeCell ref="M13:N13"/>
    <mergeCell ref="M17:N17"/>
    <mergeCell ref="B7:I7"/>
    <mergeCell ref="B6:O6"/>
    <mergeCell ref="B12:E12"/>
    <mergeCell ref="C45:J45"/>
    <mergeCell ref="N45:O45"/>
    <mergeCell ref="B40:O40"/>
    <mergeCell ref="C38:L38"/>
    <mergeCell ref="M77:N77"/>
    <mergeCell ref="L86:O86"/>
    <mergeCell ref="E86:K86"/>
    <mergeCell ref="M49:N49"/>
    <mergeCell ref="N50:O50"/>
    <mergeCell ref="B49:G49"/>
    <mergeCell ref="K53:M53"/>
    <mergeCell ref="N53:O53"/>
    <mergeCell ref="K84:M84"/>
    <mergeCell ref="N84:O84"/>
    <mergeCell ref="L57:M57"/>
    <mergeCell ref="L58:M58"/>
    <mergeCell ref="L59:M59"/>
    <mergeCell ref="N57:O57"/>
    <mergeCell ref="N58:O59"/>
    <mergeCell ref="B57:C57"/>
    <mergeCell ref="D58:E58"/>
    <mergeCell ref="D59:E59"/>
    <mergeCell ref="B58:C59"/>
  </mergeCells>
  <phoneticPr fontId="1"/>
  <conditionalFormatting sqref="B7">
    <cfRule type="containsBlanks" dxfId="75" priority="103">
      <formula>LEN(TRIM(B7))=0</formula>
    </cfRule>
  </conditionalFormatting>
  <conditionalFormatting sqref="B9">
    <cfRule type="expression" dxfId="74" priority="16">
      <formula>$B$7=$B$165</formula>
    </cfRule>
    <cfRule type="expression" dxfId="73" priority="14">
      <formula>$B$7=$B$167</formula>
    </cfRule>
    <cfRule type="expression" dxfId="72" priority="15">
      <formula>$B$7=$B$166</formula>
    </cfRule>
  </conditionalFormatting>
  <conditionalFormatting sqref="B12:B13">
    <cfRule type="containsBlanks" dxfId="71" priority="107">
      <formula>LEN(TRIM(B12))=0</formula>
    </cfRule>
  </conditionalFormatting>
  <conditionalFormatting sqref="B18:B20">
    <cfRule type="containsBlanks" dxfId="70" priority="93">
      <formula>LEN(TRIM(B18))=0</formula>
    </cfRule>
  </conditionalFormatting>
  <conditionalFormatting sqref="B49">
    <cfRule type="containsBlanks" dxfId="69" priority="48">
      <formula>LEN(TRIM(B49))=0</formula>
    </cfRule>
  </conditionalFormatting>
  <conditionalFormatting sqref="B10:D10 B11:O11">
    <cfRule type="expression" dxfId="68" priority="13">
      <formula>$B$7=$B$165</formula>
    </cfRule>
    <cfRule type="expression" dxfId="67" priority="7">
      <formula>$B$7=$B$166</formula>
    </cfRule>
  </conditionalFormatting>
  <conditionalFormatting sqref="B74:J74">
    <cfRule type="expression" dxfId="66" priority="27">
      <formula>$C$70:$G$73=""</formula>
    </cfRule>
  </conditionalFormatting>
  <conditionalFormatting sqref="B82:J82">
    <cfRule type="expression" dxfId="65" priority="21">
      <formula>$C$78:$G$81=""</formula>
    </cfRule>
  </conditionalFormatting>
  <conditionalFormatting sqref="B16:O17">
    <cfRule type="expression" dxfId="64" priority="8">
      <formula>$B$7=$B$166</formula>
    </cfRule>
    <cfRule type="expression" dxfId="63" priority="9">
      <formula>$B$7=$B$165</formula>
    </cfRule>
  </conditionalFormatting>
  <conditionalFormatting sqref="B17:O17">
    <cfRule type="expression" dxfId="62" priority="11">
      <formula>$B$7=$B$172</formula>
    </cfRule>
    <cfRule type="expression" dxfId="61" priority="12">
      <formula>$B$7=$B$169</formula>
    </cfRule>
  </conditionalFormatting>
  <conditionalFormatting sqref="C35:C37">
    <cfRule type="containsBlanks" dxfId="60" priority="60">
      <formula>LEN(TRIM(C35))=0</formula>
    </cfRule>
  </conditionalFormatting>
  <conditionalFormatting sqref="C38">
    <cfRule type="expression" dxfId="59" priority="57">
      <formula>$C$36="焼き板"</formula>
    </cfRule>
    <cfRule type="expression" dxfId="58" priority="56">
      <formula>$C$37="焼き板"</formula>
    </cfRule>
    <cfRule type="expression" dxfId="57" priority="58">
      <formula>$C$35="焼き板"</formula>
    </cfRule>
  </conditionalFormatting>
  <conditionalFormatting sqref="C42:C44">
    <cfRule type="containsBlanks" dxfId="56" priority="45">
      <formula>LEN(TRIM(C42))=0</formula>
    </cfRule>
  </conditionalFormatting>
  <conditionalFormatting sqref="C70:C73">
    <cfRule type="containsBlanks" dxfId="55" priority="35">
      <formula>LEN(TRIM(C70))=0</formula>
    </cfRule>
  </conditionalFormatting>
  <conditionalFormatting sqref="C78:C81">
    <cfRule type="containsBlanks" dxfId="54" priority="24">
      <formula>LEN(TRIM(C78))=0</formula>
    </cfRule>
  </conditionalFormatting>
  <conditionalFormatting sqref="C45:J46">
    <cfRule type="expression" dxfId="53" priority="41">
      <formula>$C$37="焼き板"</formula>
    </cfRule>
    <cfRule type="expression" dxfId="52" priority="42">
      <formula>$C$36="焼き板"</formula>
    </cfRule>
    <cfRule type="expression" dxfId="51" priority="43">
      <formula>$C$35="焼き板"</formula>
    </cfRule>
  </conditionalFormatting>
  <conditionalFormatting sqref="E9:E10">
    <cfRule type="expression" dxfId="50" priority="18">
      <formula>$B$7=$B$167</formula>
    </cfRule>
    <cfRule type="expression" dxfId="49" priority="19">
      <formula>$B$7=$B$166</formula>
    </cfRule>
    <cfRule type="expression" dxfId="48" priority="140">
      <formula>$B$7=$B$165</formula>
    </cfRule>
  </conditionalFormatting>
  <conditionalFormatting sqref="E18:E20">
    <cfRule type="expression" dxfId="47" priority="83">
      <formula>$D$14="　日帰り"</formula>
    </cfRule>
  </conditionalFormatting>
  <conditionalFormatting sqref="E18:G20">
    <cfRule type="containsBlanks" dxfId="46" priority="77">
      <formula>LEN(TRIM(E18))=0</formula>
    </cfRule>
  </conditionalFormatting>
  <conditionalFormatting sqref="F16">
    <cfRule type="expression" dxfId="45" priority="10">
      <formula>$B$7=$B$172</formula>
    </cfRule>
    <cfRule type="expression" dxfId="44" priority="17">
      <formula>$B$7=$B$169</formula>
    </cfRule>
  </conditionalFormatting>
  <conditionalFormatting sqref="F12:G13">
    <cfRule type="expression" dxfId="43" priority="95">
      <formula>$D$14="　日帰り"</formula>
    </cfRule>
  </conditionalFormatting>
  <conditionalFormatting sqref="F29:G30">
    <cfRule type="expression" dxfId="42" priority="69">
      <formula>$D$14="　日帰り"</formula>
    </cfRule>
  </conditionalFormatting>
  <conditionalFormatting sqref="F58:O65">
    <cfRule type="containsBlanks" dxfId="41" priority="38">
      <formula>LEN(TRIM(F58))=0</formula>
    </cfRule>
  </conditionalFormatting>
  <conditionalFormatting sqref="H12:H13 J12:J13">
    <cfRule type="containsBlanks" dxfId="40" priority="94">
      <formula>LEN(TRIM(H12))=0</formula>
    </cfRule>
  </conditionalFormatting>
  <conditionalFormatting sqref="H12:H13">
    <cfRule type="expression" dxfId="39" priority="101">
      <formula>$D$13="　日帰り"</formula>
    </cfRule>
  </conditionalFormatting>
  <conditionalFormatting sqref="H29:H30 J29:J30">
    <cfRule type="containsBlanks" dxfId="37" priority="70">
      <formula>LEN(TRIM(H29))=0</formula>
    </cfRule>
  </conditionalFormatting>
  <conditionalFormatting sqref="H29:H30">
    <cfRule type="expression" dxfId="36" priority="74">
      <formula>$D$13="　日帰り"</formula>
    </cfRule>
  </conditionalFormatting>
  <conditionalFormatting sqref="H35:I37">
    <cfRule type="expression" dxfId="35" priority="59">
      <formula>$D$14="　日帰り"</formula>
    </cfRule>
  </conditionalFormatting>
  <conditionalFormatting sqref="H42:I44">
    <cfRule type="expression" dxfId="34" priority="44">
      <formula>$D$14="　日帰り"</formula>
    </cfRule>
  </conditionalFormatting>
  <conditionalFormatting sqref="H49:I49">
    <cfRule type="expression" dxfId="33" priority="49">
      <formula>$D$14="　日帰り"</formula>
    </cfRule>
  </conditionalFormatting>
  <conditionalFormatting sqref="H70:I73">
    <cfRule type="expression" dxfId="32" priority="34">
      <formula>$D$14="　日帰り"</formula>
    </cfRule>
  </conditionalFormatting>
  <conditionalFormatting sqref="H78:I81">
    <cfRule type="expression" dxfId="31" priority="23">
      <formula>$D$14="　日帰り"</formula>
    </cfRule>
  </conditionalFormatting>
  <conditionalFormatting sqref="I12:I13">
    <cfRule type="expression" dxfId="30" priority="97">
      <formula>$D$14="　日帰り"</formula>
    </cfRule>
  </conditionalFormatting>
  <conditionalFormatting sqref="I29:I30">
    <cfRule type="expression" dxfId="29" priority="72">
      <formula>$D$14="　日帰り"</formula>
    </cfRule>
  </conditionalFormatting>
  <conditionalFormatting sqref="J18:J20">
    <cfRule type="containsBlanks" dxfId="28" priority="85">
      <formula>LEN(TRIM(J18))=0</formula>
    </cfRule>
    <cfRule type="expression" dxfId="27" priority="87">
      <formula>$D$13="　日帰り"</formula>
    </cfRule>
  </conditionalFormatting>
  <conditionalFormatting sqref="J35:J37">
    <cfRule type="containsBlanks" dxfId="26" priority="63">
      <formula>LEN(TRIM(J35))=0</formula>
    </cfRule>
  </conditionalFormatting>
  <conditionalFormatting sqref="J42:J44 L42:L44 O42:P44">
    <cfRule type="expression" dxfId="25" priority="47">
      <formula>$D$13="　日帰り"</formula>
    </cfRule>
  </conditionalFormatting>
  <conditionalFormatting sqref="J42:J44">
    <cfRule type="containsBlanks" dxfId="24" priority="46">
      <formula>LEN(TRIM(J42))=0</formula>
    </cfRule>
  </conditionalFormatting>
  <conditionalFormatting sqref="J49">
    <cfRule type="containsBlanks" dxfId="23" priority="52">
      <formula>LEN(TRIM(J49))=0</formula>
    </cfRule>
  </conditionalFormatting>
  <conditionalFormatting sqref="J70:J73 L70:L73 O70:P73">
    <cfRule type="expression" dxfId="22" priority="37">
      <formula>$D$13="　日帰り"</formula>
    </cfRule>
  </conditionalFormatting>
  <conditionalFormatting sqref="J70:J73">
    <cfRule type="containsBlanks" dxfId="21" priority="36">
      <formula>LEN(TRIM(J70))=0</formula>
    </cfRule>
  </conditionalFormatting>
  <conditionalFormatting sqref="J78:J81 L78:L81 O78:P81">
    <cfRule type="expression" dxfId="20" priority="26">
      <formula>$D$13="　日帰り"</formula>
    </cfRule>
  </conditionalFormatting>
  <conditionalFormatting sqref="J78:J81">
    <cfRule type="containsBlanks" dxfId="19" priority="25">
      <formula>LEN(TRIM(J78))=0</formula>
    </cfRule>
  </conditionalFormatting>
  <conditionalFormatting sqref="J12:L13 O12:P13">
    <cfRule type="expression" dxfId="18" priority="102">
      <formula>$D$13="　日帰り"</formula>
    </cfRule>
  </conditionalFormatting>
  <conditionalFormatting sqref="J29:L30 O29:O30">
    <cfRule type="expression" dxfId="17" priority="75">
      <formula>$D$13="　日帰り"</formula>
    </cfRule>
  </conditionalFormatting>
  <conditionalFormatting sqref="J35:L37 O35:P37">
    <cfRule type="expression" dxfId="16" priority="67">
      <formula>$D$13="　日帰り"</formula>
    </cfRule>
  </conditionalFormatting>
  <conditionalFormatting sqref="J49:L49 O49">
    <cfRule type="expression" dxfId="15" priority="55">
      <formula>$D$13="　日帰り"</formula>
    </cfRule>
  </conditionalFormatting>
  <conditionalFormatting sqref="K18:K20">
    <cfRule type="expression" dxfId="14" priority="81">
      <formula>$D$14="　日帰り"</formula>
    </cfRule>
  </conditionalFormatting>
  <conditionalFormatting sqref="K42:K44">
    <cfRule type="expression" dxfId="13" priority="40">
      <formula>$D$14="　日帰り"</formula>
    </cfRule>
  </conditionalFormatting>
  <conditionalFormatting sqref="K70:K73">
    <cfRule type="expression" dxfId="12" priority="28">
      <formula>$D$14="　日帰り"</formula>
    </cfRule>
  </conditionalFormatting>
  <conditionalFormatting sqref="K78:K81">
    <cfRule type="expression" dxfId="11" priority="22">
      <formula>$D$14="　日帰り"</formula>
    </cfRule>
  </conditionalFormatting>
  <conditionalFormatting sqref="L18:L20 O18:O20">
    <cfRule type="expression" dxfId="10" priority="92">
      <formula>$D$13="　日帰り"</formula>
    </cfRule>
  </conditionalFormatting>
  <conditionalFormatting sqref="L58:M59">
    <cfRule type="containsBlanks" dxfId="9" priority="39">
      <formula>LEN(TRIM(L58))=0</formula>
    </cfRule>
  </conditionalFormatting>
  <conditionalFormatting sqref="M7:M8">
    <cfRule type="expression" dxfId="8" priority="106">
      <formula>$G$21="　"</formula>
    </cfRule>
  </conditionalFormatting>
  <conditionalFormatting sqref="M7:P8 P6">
    <cfRule type="expression" dxfId="7" priority="123">
      <formula>#REF!="　日帰り"</formula>
    </cfRule>
  </conditionalFormatting>
  <conditionalFormatting sqref="P6:P8 N7:N8">
    <cfRule type="expression" dxfId="6" priority="105">
      <formula>N6="　"</formula>
    </cfRule>
  </conditionalFormatting>
  <conditionalFormatting sqref="H18:H20">
    <cfRule type="containsBlanks" dxfId="2" priority="2">
      <formula>LEN(TRIM(H18))=0</formula>
    </cfRule>
    <cfRule type="expression" dxfId="1" priority="3">
      <formula>$D$13="　日帰り"</formula>
    </cfRule>
  </conditionalFormatting>
  <conditionalFormatting sqref="H18:H20">
    <cfRule type="expression" dxfId="0" priority="1">
      <formula>$D$14="　日帰り"</formula>
    </cfRule>
  </conditionalFormatting>
  <dataValidations count="10">
    <dataValidation type="list" allowBlank="1" showInputMessage="1" showErrorMessage="1" sqref="B7:I7" xr:uid="{CB41BF37-E9AB-4AC9-B66A-BADFA082EB82}">
      <formula1>$B$164:$B$173</formula1>
    </dataValidation>
    <dataValidation imeMode="off" allowBlank="1" showInputMessage="1" showErrorMessage="1" sqref="K12:K13 K29:K30 K35:K37 K49" xr:uid="{95B25F6A-389F-489A-9EE8-848B2DF6C17A}"/>
    <dataValidation type="list" allowBlank="1" showInputMessage="1" showErrorMessage="1" sqref="B12:E13" xr:uid="{D1A6E488-C2F2-4DCF-BB5A-90B8A6075DF8}">
      <formula1>$B$176:$B$180</formula1>
    </dataValidation>
    <dataValidation type="list" allowBlank="1" showInputMessage="1" showErrorMessage="1" sqref="E18:G20" xr:uid="{B867AFCD-8923-48A0-9EB1-FCBE1FA61290}">
      <formula1>$B$183:$B$188</formula1>
    </dataValidation>
    <dataValidation type="list" allowBlank="1" showInputMessage="1" showErrorMessage="1" sqref="B18:D20" xr:uid="{62DBF62D-DD62-4CF1-B1C6-F720FA6E1ADC}">
      <formula1>$B$183:$D$183</formula1>
    </dataValidation>
    <dataValidation type="list" allowBlank="1" showInputMessage="1" showErrorMessage="1" sqref="C35:G37" xr:uid="{F67DA6B9-5101-4020-9B18-B536DF096305}">
      <formula1>$B$206:$B$218</formula1>
    </dataValidation>
    <dataValidation type="list" allowBlank="1" showInputMessage="1" showErrorMessage="1" sqref="B49:G49" xr:uid="{46BE0C65-94A4-4F35-A7D2-B2071AC3AFAE}">
      <formula1>$B$220:$B$223</formula1>
    </dataValidation>
    <dataValidation type="list" allowBlank="1" showInputMessage="1" showErrorMessage="1" sqref="C42:G44" xr:uid="{9D60DE29-B9F2-4348-A5CA-105ACA55EF25}">
      <formula1>$B$225:$B$228</formula1>
    </dataValidation>
    <dataValidation type="list" allowBlank="1" showInputMessage="1" showErrorMessage="1" sqref="C70:G73" xr:uid="{1AB428B3-609C-4DE4-AB58-F381984592BA}">
      <formula1>$H$206:$H$216</formula1>
    </dataValidation>
    <dataValidation type="list" allowBlank="1" showInputMessage="1" showErrorMessage="1" sqref="C78:G81" xr:uid="{6E7B6A9F-5D14-4DAD-AC15-681CE607562A}">
      <formula1>$H$220:$H$228</formula1>
    </dataValidation>
  </dataValidations>
  <pageMargins left="0.70866141732283472" right="0.70866141732283472" top="0.47244094488188981" bottom="0.47244094488188981" header="0.31496062992125984" footer="0.31496062992125984"/>
  <pageSetup paperSize="9" fitToHeight="3" orientation="portrait" r:id="rId1"/>
  <headerFooter>
    <oddFooter>&amp;R&amp;8&amp;D　&amp;T　&amp;P/&amp;N</oddFooter>
  </headerFooter>
  <rowBreaks count="2" manualBreakCount="2">
    <brk id="24" min="1" max="14" man="1"/>
    <brk id="54" min="1" max="14" man="1"/>
  </rowBreaks>
  <ignoredErrors>
    <ignoredError sqref="K19 H43 H79 K7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料金試算シート</vt:lpstr>
      <vt:lpstr>料金試算シート!Print_Area</vt:lpstr>
      <vt:lpstr>一般</vt:lpstr>
      <vt:lpstr>高校生から勤労青年まで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049640</dc:creator>
  <cp:lastModifiedBy>kennan08@sport.local</cp:lastModifiedBy>
  <cp:lastPrinted>2025-02-28T07:01:12Z</cp:lastPrinted>
  <dcterms:created xsi:type="dcterms:W3CDTF">2023-12-11T04:59:55Z</dcterms:created>
  <dcterms:modified xsi:type="dcterms:W3CDTF">2025-04-03T23:39:09Z</dcterms:modified>
</cp:coreProperties>
</file>